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E:\GABRIEL-E\GABRIEL\PRESUPUESTO\PRESUPUESTO 2021\"/>
    </mc:Choice>
  </mc:AlternateContent>
  <bookViews>
    <workbookView xWindow="240" yWindow="135" windowWidth="20730" windowHeight="11760"/>
  </bookViews>
  <sheets>
    <sheet name="INGRESOS" sheetId="5" r:id="rId1"/>
    <sheet name="RESUMEN" sheetId="4" r:id="rId2"/>
    <sheet name="CONCENTRADO" sheetId="1" r:id="rId3"/>
    <sheet name="dif-cat-16-17" sheetId="3" state="hidden" r:id="rId4"/>
    <sheet name="AR" sheetId="2" state="hidden" r:id="rId5"/>
    <sheet name="dg-ocda" sheetId="8" state="hidden" r:id="rId6"/>
    <sheet name="CONSIDERACIONES" sheetId="15" state="hidden" r:id="rId7"/>
    <sheet name="METAS." sheetId="17" state="hidden" r:id="rId8"/>
    <sheet name="Hoja2" sheetId="20" state="hidden" r:id="rId9"/>
    <sheet name="Serv. Pers." sheetId="10" state="hidden" r:id="rId10"/>
    <sheet name="PROY.ESP." sheetId="19" r:id="rId11"/>
    <sheet name="HONORARIOS" sheetId="11" state="hidden" r:id="rId12"/>
    <sheet name="LUZ CONSUMO" sheetId="13" state="hidden" r:id="rId13"/>
    <sheet name="hoja1" sheetId="9" state="hidden" r:id="rId14"/>
    <sheet name="AGUA - CONSUMO" sheetId="14" state="hidden" r:id="rId15"/>
    <sheet name="METAS" sheetId="7" state="hidden" r:id="rId16"/>
    <sheet name="PA" sheetId="6" state="hidden" r:id="rId17"/>
  </sheets>
  <externalReferences>
    <externalReference r:id="rId18"/>
    <externalReference r:id="rId19"/>
  </externalReferences>
  <definedNames>
    <definedName name="_xlnm.Print_Area" localSheetId="14">'AGUA - CONSUMO'!$A$1:$P$12</definedName>
    <definedName name="_xlnm.Print_Area" localSheetId="4">AR!$A$7:$N$157</definedName>
    <definedName name="_xlnm.Print_Area" localSheetId="2">CONCENTRADO!$A$1:$I$159</definedName>
    <definedName name="_xlnm.Print_Area" localSheetId="5">'dg-ocda'!$A$1:$O$56</definedName>
    <definedName name="_xlnm.Print_Area" localSheetId="12">'LUZ CONSUMO'!$A$1:$V$47</definedName>
    <definedName name="_xlnm.Print_Area" localSheetId="15">METAS!$A$1:$H$58</definedName>
    <definedName name="_xlnm.Print_Area" localSheetId="16">PA!$A$1:$O$49</definedName>
    <definedName name="_xlnm.Print_Area" localSheetId="10">PROY.ESP.!$A$1:$B$27</definedName>
    <definedName name="_xlnm.Print_Area" localSheetId="1">RESUMEN!$B$1:$J$44</definedName>
    <definedName name="_xlnm.Print_Titles" localSheetId="4">AR!$1:$8</definedName>
    <definedName name="_xlnm.Print_Titles" localSheetId="2">CONCENTRADO!$1:$7</definedName>
    <definedName name="_xlnm.Print_Titles" localSheetId="5">'dg-ocda'!$1:$7</definedName>
    <definedName name="_xlnm.Print_Titles" localSheetId="11">HONORARIOS!$1:$8</definedName>
    <definedName name="_xlnm.Print_Titles" localSheetId="15">METAS!$1:$10</definedName>
    <definedName name="_xlnm.Print_Titles" localSheetId="16">PA!$1:$10</definedName>
    <definedName name="_xlnm.Print_Titles" localSheetId="9">'Serv. Pers.'!$1:$3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56" i="1" l="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D54" i="1"/>
  <c r="E54" i="1"/>
  <c r="F54" i="1"/>
  <c r="G54" i="1"/>
  <c r="H54" i="1"/>
  <c r="I54"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4" i="1"/>
  <c r="C145" i="1"/>
  <c r="C149" i="1"/>
  <c r="C150" i="1"/>
  <c r="C151" i="1"/>
  <c r="C152" i="1"/>
  <c r="C153" i="1"/>
  <c r="C154" i="1"/>
  <c r="C155" i="1"/>
  <c r="C156" i="1"/>
  <c r="C157" i="1"/>
  <c r="H158" i="1"/>
  <c r="I158" i="1"/>
  <c r="D158" i="1"/>
  <c r="E158" i="1"/>
  <c r="C161" i="1"/>
  <c r="C160" i="1" s="1"/>
  <c r="D160" i="1"/>
  <c r="E160" i="1"/>
  <c r="I11" i="4" s="1"/>
  <c r="I23" i="4" s="1"/>
  <c r="F160" i="1"/>
  <c r="G160" i="1"/>
  <c r="H160" i="1"/>
  <c r="I160" i="1"/>
  <c r="F11" i="1"/>
  <c r="G11" i="1"/>
  <c r="D11" i="1"/>
  <c r="C17" i="1"/>
  <c r="C12" i="1"/>
  <c r="C13" i="1"/>
  <c r="C14" i="1"/>
  <c r="C15" i="1"/>
  <c r="C16"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G146" i="1"/>
  <c r="C146" i="1" s="1"/>
  <c r="B8" i="19"/>
  <c r="I11" i="1" l="1"/>
  <c r="G52" i="4" l="1"/>
  <c r="B18" i="19" l="1"/>
  <c r="A4" i="19"/>
  <c r="F159" i="1" l="1"/>
  <c r="I11" i="10"/>
  <c r="G11" i="10"/>
  <c r="F11" i="10"/>
  <c r="E11" i="10"/>
  <c r="D11" i="10"/>
  <c r="F158" i="1" l="1"/>
  <c r="H35" i="4"/>
  <c r="H43" i="4" s="1"/>
  <c r="H10" i="1"/>
  <c r="C91" i="1"/>
  <c r="G142" i="1"/>
  <c r="G159" i="1"/>
  <c r="F8" i="10"/>
  <c r="E8" i="10"/>
  <c r="C47" i="10"/>
  <c r="C46" i="10"/>
  <c r="C45" i="10"/>
  <c r="C44" i="10"/>
  <c r="C43" i="10"/>
  <c r="C42" i="10"/>
  <c r="C41" i="10"/>
  <c r="C40" i="10"/>
  <c r="C39" i="10"/>
  <c r="C38" i="10"/>
  <c r="C37" i="10"/>
  <c r="C36" i="10"/>
  <c r="C35" i="10"/>
  <c r="C34" i="10"/>
  <c r="C33" i="10"/>
  <c r="C32" i="10"/>
  <c r="C31" i="10"/>
  <c r="C30" i="10"/>
  <c r="C29" i="10"/>
  <c r="C28" i="10"/>
  <c r="C27" i="10"/>
  <c r="C25" i="10"/>
  <c r="C24" i="10"/>
  <c r="C23" i="10"/>
  <c r="C22" i="10"/>
  <c r="C21" i="10"/>
  <c r="C20" i="10"/>
  <c r="C19" i="10"/>
  <c r="C18" i="10"/>
  <c r="C17" i="10"/>
  <c r="C14" i="10"/>
  <c r="C13" i="10"/>
  <c r="C10" i="10"/>
  <c r="C9" i="10"/>
  <c r="C7" i="10"/>
  <c r="C6" i="10"/>
  <c r="C5" i="10"/>
  <c r="C159" i="1" l="1"/>
  <c r="C158" i="1" s="1"/>
  <c r="H15" i="4" s="1"/>
  <c r="E49" i="4" s="1"/>
  <c r="G158" i="1"/>
  <c r="C8" i="10"/>
  <c r="G147" i="1"/>
  <c r="G90" i="1"/>
  <c r="C11" i="1"/>
  <c r="H90" i="1"/>
  <c r="E142" i="1"/>
  <c r="F11" i="4" s="1"/>
  <c r="H142" i="1"/>
  <c r="F18" i="4" s="1"/>
  <c r="D18" i="4"/>
  <c r="D16" i="15"/>
  <c r="C55" i="1"/>
  <c r="C143" i="1"/>
  <c r="C148" i="1"/>
  <c r="L8" i="1"/>
  <c r="J46" i="13"/>
  <c r="K46" i="13"/>
  <c r="L46" i="13"/>
  <c r="M46" i="13"/>
  <c r="N46" i="13"/>
  <c r="H147" i="1"/>
  <c r="D8" i="4"/>
  <c r="D142" i="1"/>
  <c r="F8" i="4" s="1"/>
  <c r="D147" i="1"/>
  <c r="D11" i="4"/>
  <c r="E147" i="1"/>
  <c r="G11" i="4" s="1"/>
  <c r="D15" i="4"/>
  <c r="F90" i="1"/>
  <c r="F147" i="1"/>
  <c r="S147" i="2" s="1"/>
  <c r="F142" i="1"/>
  <c r="S142" i="2" s="1"/>
  <c r="S158" i="2"/>
  <c r="D21" i="4"/>
  <c r="I90" i="1"/>
  <c r="I142" i="1"/>
  <c r="F21" i="4" s="1"/>
  <c r="I147" i="1"/>
  <c r="G21" i="4" s="1"/>
  <c r="C43" i="13"/>
  <c r="C46" i="13" s="1"/>
  <c r="D43" i="13"/>
  <c r="E43" i="13"/>
  <c r="E46" i="13" s="1"/>
  <c r="F43" i="13"/>
  <c r="G43" i="13"/>
  <c r="G46" i="13" s="1"/>
  <c r="H43" i="13"/>
  <c r="I43" i="13"/>
  <c r="I46" i="13" s="1"/>
  <c r="O43" i="13"/>
  <c r="T43" i="13"/>
  <c r="P19" i="13"/>
  <c r="P44" i="13"/>
  <c r="Q19" i="13"/>
  <c r="Q44" i="13"/>
  <c r="R19" i="13"/>
  <c r="R44" i="13"/>
  <c r="S19" i="13"/>
  <c r="S44" i="13"/>
  <c r="C19" i="13"/>
  <c r="D19" i="13"/>
  <c r="E19" i="13"/>
  <c r="F19" i="13"/>
  <c r="G19" i="13"/>
  <c r="H19" i="13"/>
  <c r="I19" i="13"/>
  <c r="O19" i="13"/>
  <c r="T20" i="13" s="1"/>
  <c r="O10" i="14"/>
  <c r="N10" i="14"/>
  <c r="M10" i="14"/>
  <c r="L10" i="14"/>
  <c r="K10" i="14"/>
  <c r="J10" i="14"/>
  <c r="I10" i="14"/>
  <c r="H10" i="14"/>
  <c r="G10" i="14"/>
  <c r="F10" i="14"/>
  <c r="E10" i="14"/>
  <c r="D10" i="14"/>
  <c r="L12" i="14" s="1"/>
  <c r="P12" i="14" s="1"/>
  <c r="P9" i="14"/>
  <c r="Q9" i="14"/>
  <c r="P8" i="14"/>
  <c r="Q8" i="14"/>
  <c r="P7" i="14"/>
  <c r="Q7" i="14"/>
  <c r="P6" i="14"/>
  <c r="Q6" i="14"/>
  <c r="P5" i="14"/>
  <c r="Q5" i="14"/>
  <c r="Q4" i="14"/>
  <c r="P4" i="14"/>
  <c r="S43" i="13"/>
  <c r="R43" i="13"/>
  <c r="Q43" i="13"/>
  <c r="P43" i="13"/>
  <c r="U41" i="13"/>
  <c r="T41" i="13"/>
  <c r="U40" i="13"/>
  <c r="T40" i="13"/>
  <c r="U39" i="13"/>
  <c r="T39" i="13"/>
  <c r="U38" i="13"/>
  <c r="T38" i="13"/>
  <c r="U37" i="13"/>
  <c r="T37" i="13"/>
  <c r="U36" i="13"/>
  <c r="T36" i="13"/>
  <c r="U35" i="13"/>
  <c r="T35" i="13"/>
  <c r="U34" i="13"/>
  <c r="T34" i="13"/>
  <c r="U33" i="13"/>
  <c r="T33" i="13"/>
  <c r="U32" i="13"/>
  <c r="T32" i="13"/>
  <c r="U31" i="13"/>
  <c r="T31" i="13"/>
  <c r="U30" i="13"/>
  <c r="T30" i="13"/>
  <c r="U29" i="13"/>
  <c r="T29" i="13"/>
  <c r="U28" i="13"/>
  <c r="T28" i="13"/>
  <c r="U17" i="13"/>
  <c r="T17" i="13"/>
  <c r="U16" i="13"/>
  <c r="T16" i="13"/>
  <c r="U15" i="13"/>
  <c r="T15" i="13"/>
  <c r="U14" i="13"/>
  <c r="T14" i="13"/>
  <c r="U13" i="13"/>
  <c r="T13" i="13"/>
  <c r="U12" i="13"/>
  <c r="T12" i="13"/>
  <c r="U11" i="13"/>
  <c r="T11" i="13"/>
  <c r="U10" i="13"/>
  <c r="T10" i="13"/>
  <c r="U9" i="13"/>
  <c r="T9" i="13"/>
  <c r="U8" i="13"/>
  <c r="T8" i="13"/>
  <c r="U7" i="13"/>
  <c r="T7" i="13"/>
  <c r="U6" i="13"/>
  <c r="T6" i="13"/>
  <c r="U5" i="13"/>
  <c r="T5" i="13"/>
  <c r="U4" i="13"/>
  <c r="T4" i="13"/>
  <c r="F26" i="10"/>
  <c r="C53" i="1"/>
  <c r="D16" i="10"/>
  <c r="E16" i="10"/>
  <c r="F16" i="10"/>
  <c r="S23" i="2" s="1"/>
  <c r="G16" i="10"/>
  <c r="H16" i="10"/>
  <c r="I16" i="10"/>
  <c r="D15" i="10"/>
  <c r="E15" i="10"/>
  <c r="F15" i="10"/>
  <c r="G15" i="10"/>
  <c r="H15" i="10"/>
  <c r="I15" i="10"/>
  <c r="D12" i="10"/>
  <c r="E12" i="10"/>
  <c r="I12" i="10"/>
  <c r="D26" i="10"/>
  <c r="H26" i="10"/>
  <c r="G26" i="10"/>
  <c r="S33" i="2" s="1"/>
  <c r="E26" i="10"/>
  <c r="E106" i="11"/>
  <c r="E102" i="11"/>
  <c r="E96" i="11"/>
  <c r="E27" i="11"/>
  <c r="E22" i="11"/>
  <c r="E15" i="11"/>
  <c r="E109" i="11"/>
  <c r="E111" i="11" s="1"/>
  <c r="E112" i="11" s="1"/>
  <c r="J104" i="11"/>
  <c r="K104" i="11"/>
  <c r="L104" i="11"/>
  <c r="M104" i="11"/>
  <c r="N104" i="11"/>
  <c r="O104" i="11"/>
  <c r="P104" i="11"/>
  <c r="Q104" i="11"/>
  <c r="R104" i="11" s="1"/>
  <c r="R106" i="11" s="1"/>
  <c r="F98" i="11"/>
  <c r="J98" i="11"/>
  <c r="K98" i="11"/>
  <c r="L98" i="11"/>
  <c r="M98" i="11"/>
  <c r="N98" i="11"/>
  <c r="N102" i="11" s="1"/>
  <c r="O98" i="11"/>
  <c r="P98" i="11"/>
  <c r="F99" i="11"/>
  <c r="J99" i="11"/>
  <c r="K99" i="11"/>
  <c r="L99" i="11"/>
  <c r="M99" i="11"/>
  <c r="N99" i="11"/>
  <c r="O99" i="11"/>
  <c r="P99" i="11"/>
  <c r="F100" i="11"/>
  <c r="J100" i="11"/>
  <c r="K100" i="11"/>
  <c r="L100" i="11"/>
  <c r="M100" i="11"/>
  <c r="N100" i="11"/>
  <c r="O100" i="11"/>
  <c r="P100" i="11"/>
  <c r="F29" i="11"/>
  <c r="J29" i="11" s="1"/>
  <c r="K29" i="11"/>
  <c r="M29" i="11"/>
  <c r="O29" i="11"/>
  <c r="F30" i="11"/>
  <c r="J30" i="11" s="1"/>
  <c r="K30" i="11"/>
  <c r="M30" i="11"/>
  <c r="O30" i="11"/>
  <c r="F31" i="11"/>
  <c r="J31" i="11" s="1"/>
  <c r="K31" i="11"/>
  <c r="M31" i="11"/>
  <c r="O31" i="11"/>
  <c r="F32" i="11"/>
  <c r="J32" i="11" s="1"/>
  <c r="K32" i="11"/>
  <c r="M32" i="11"/>
  <c r="O32" i="11"/>
  <c r="F33" i="11"/>
  <c r="J33" i="11" s="1"/>
  <c r="K33" i="11"/>
  <c r="M33" i="11"/>
  <c r="O33" i="11"/>
  <c r="F34" i="11"/>
  <c r="J34" i="11" s="1"/>
  <c r="K34" i="11"/>
  <c r="M34" i="11"/>
  <c r="O34" i="11"/>
  <c r="F35" i="11"/>
  <c r="J35" i="11" s="1"/>
  <c r="K35" i="11"/>
  <c r="M35" i="11"/>
  <c r="O35" i="11"/>
  <c r="F36" i="11"/>
  <c r="J36" i="11" s="1"/>
  <c r="K36" i="11"/>
  <c r="M36" i="11"/>
  <c r="O36" i="11"/>
  <c r="F37" i="11"/>
  <c r="K37" i="11"/>
  <c r="M37" i="11"/>
  <c r="O37" i="11"/>
  <c r="F38" i="11"/>
  <c r="M38" i="11"/>
  <c r="F39" i="11"/>
  <c r="K39" i="11"/>
  <c r="M39" i="11"/>
  <c r="O39" i="11"/>
  <c r="F40" i="11"/>
  <c r="M40" i="11"/>
  <c r="O40" i="11"/>
  <c r="F41" i="11"/>
  <c r="M41" i="11" s="1"/>
  <c r="F42" i="11"/>
  <c r="M42" i="11" s="1"/>
  <c r="F43" i="11"/>
  <c r="M43" i="11" s="1"/>
  <c r="F44" i="11"/>
  <c r="M44" i="11" s="1"/>
  <c r="F45" i="11"/>
  <c r="M45" i="11" s="1"/>
  <c r="F46" i="11"/>
  <c r="M46" i="11" s="1"/>
  <c r="F47" i="11"/>
  <c r="M47" i="11" s="1"/>
  <c r="F48" i="11"/>
  <c r="M48" i="11" s="1"/>
  <c r="F49" i="11"/>
  <c r="M49" i="11" s="1"/>
  <c r="F50" i="11"/>
  <c r="M50" i="11" s="1"/>
  <c r="F51" i="11"/>
  <c r="M51" i="11" s="1"/>
  <c r="F52" i="11"/>
  <c r="M52" i="11" s="1"/>
  <c r="F53" i="11"/>
  <c r="M53" i="11" s="1"/>
  <c r="F54" i="11"/>
  <c r="M54" i="11" s="1"/>
  <c r="F55" i="11"/>
  <c r="M55" i="11" s="1"/>
  <c r="F56" i="11"/>
  <c r="M56" i="11" s="1"/>
  <c r="F57" i="11"/>
  <c r="M57" i="11" s="1"/>
  <c r="F58" i="11"/>
  <c r="M58" i="11" s="1"/>
  <c r="F59" i="11"/>
  <c r="M59" i="11" s="1"/>
  <c r="F60" i="11"/>
  <c r="F61" i="11"/>
  <c r="M61" i="11" s="1"/>
  <c r="F62" i="11"/>
  <c r="M62" i="11"/>
  <c r="F63" i="11"/>
  <c r="M63" i="11" s="1"/>
  <c r="F64" i="11"/>
  <c r="F65" i="11"/>
  <c r="M65" i="11" s="1"/>
  <c r="F66" i="11"/>
  <c r="M66" i="11" s="1"/>
  <c r="F67" i="11"/>
  <c r="M67" i="11" s="1"/>
  <c r="F68" i="11"/>
  <c r="F69" i="11"/>
  <c r="M69" i="11" s="1"/>
  <c r="F70" i="11"/>
  <c r="M70" i="11"/>
  <c r="F71" i="11"/>
  <c r="M71" i="11" s="1"/>
  <c r="F72" i="11"/>
  <c r="F73" i="11"/>
  <c r="F74" i="11"/>
  <c r="F75" i="11"/>
  <c r="F76" i="11"/>
  <c r="F77" i="11"/>
  <c r="F78" i="11"/>
  <c r="F79" i="11"/>
  <c r="F80" i="11"/>
  <c r="F81" i="11"/>
  <c r="F82" i="11"/>
  <c r="F83" i="11"/>
  <c r="F84" i="11"/>
  <c r="O84" i="11" s="1"/>
  <c r="F85" i="11"/>
  <c r="J85" i="11" s="1"/>
  <c r="M85" i="11"/>
  <c r="F86" i="11"/>
  <c r="J86" i="11" s="1"/>
  <c r="M86" i="11"/>
  <c r="F87" i="11"/>
  <c r="J87" i="11" s="1"/>
  <c r="M87" i="11"/>
  <c r="F88" i="11"/>
  <c r="J88" i="11" s="1"/>
  <c r="M88" i="11"/>
  <c r="F89" i="11"/>
  <c r="J89" i="11" s="1"/>
  <c r="M89" i="11"/>
  <c r="F90" i="11"/>
  <c r="J90" i="11" s="1"/>
  <c r="M90" i="11"/>
  <c r="J91" i="11"/>
  <c r="K91" i="11"/>
  <c r="L91" i="11"/>
  <c r="M91" i="11"/>
  <c r="N91" i="11"/>
  <c r="O91" i="11"/>
  <c r="P91" i="11"/>
  <c r="J92" i="11"/>
  <c r="K92" i="11"/>
  <c r="L92" i="11"/>
  <c r="M92" i="11"/>
  <c r="N92" i="11"/>
  <c r="O92" i="11"/>
  <c r="P92" i="11"/>
  <c r="J93" i="11"/>
  <c r="K93" i="11"/>
  <c r="L93" i="11"/>
  <c r="M93" i="11"/>
  <c r="N93" i="11"/>
  <c r="O93" i="11"/>
  <c r="P93" i="11"/>
  <c r="J94" i="11"/>
  <c r="K94" i="11"/>
  <c r="L94" i="11"/>
  <c r="M94" i="11"/>
  <c r="N94" i="11"/>
  <c r="O94" i="11"/>
  <c r="P94" i="11"/>
  <c r="Q94" i="11"/>
  <c r="R94" i="11" s="1"/>
  <c r="T94" i="11" s="1"/>
  <c r="H94" i="11" s="1"/>
  <c r="G94" i="11" s="1"/>
  <c r="F24" i="11"/>
  <c r="J24" i="11"/>
  <c r="K24" i="11"/>
  <c r="L24" i="11"/>
  <c r="L27" i="11" s="1"/>
  <c r="M24" i="11"/>
  <c r="N24" i="11"/>
  <c r="N27" i="11" s="1"/>
  <c r="O24" i="11"/>
  <c r="P24" i="11"/>
  <c r="P27" i="11" s="1"/>
  <c r="J25" i="11"/>
  <c r="K25" i="11"/>
  <c r="K27" i="11" s="1"/>
  <c r="L25" i="11"/>
  <c r="M25" i="11"/>
  <c r="N25" i="11"/>
  <c r="O25" i="11"/>
  <c r="O27" i="11" s="1"/>
  <c r="P25" i="11"/>
  <c r="Q25" i="11"/>
  <c r="R25" i="11" s="1"/>
  <c r="T25" i="11" s="1"/>
  <c r="H25" i="11" s="1"/>
  <c r="G25" i="11" s="1"/>
  <c r="F17" i="11"/>
  <c r="J17" i="11"/>
  <c r="J22" i="11" s="1"/>
  <c r="K17" i="11"/>
  <c r="L17" i="11"/>
  <c r="M17" i="11"/>
  <c r="N17" i="11"/>
  <c r="N22" i="11" s="1"/>
  <c r="O17" i="11"/>
  <c r="P17" i="11"/>
  <c r="F18" i="11"/>
  <c r="J18" i="11"/>
  <c r="K18" i="11"/>
  <c r="L18" i="11"/>
  <c r="M18" i="11"/>
  <c r="N18" i="11"/>
  <c r="O18" i="11"/>
  <c r="P18" i="11"/>
  <c r="F19" i="11"/>
  <c r="J19" i="11"/>
  <c r="K19" i="11"/>
  <c r="L19" i="11"/>
  <c r="M19" i="11"/>
  <c r="N19" i="11"/>
  <c r="O19" i="11"/>
  <c r="P19" i="11"/>
  <c r="F20" i="11"/>
  <c r="J20" i="11"/>
  <c r="K20" i="11"/>
  <c r="L20" i="11"/>
  <c r="M20" i="11"/>
  <c r="N20" i="11"/>
  <c r="O20" i="11"/>
  <c r="P20" i="11"/>
  <c r="F9" i="11"/>
  <c r="J9" i="11" s="1"/>
  <c r="K9" i="11"/>
  <c r="M9" i="11"/>
  <c r="O9" i="11"/>
  <c r="O15" i="11" s="1"/>
  <c r="F10" i="11"/>
  <c r="J10" i="11" s="1"/>
  <c r="K10" i="11"/>
  <c r="M10" i="11"/>
  <c r="O10" i="11"/>
  <c r="F11" i="11"/>
  <c r="J11" i="11" s="1"/>
  <c r="K11" i="11"/>
  <c r="M11" i="11"/>
  <c r="O11" i="11"/>
  <c r="F12" i="11"/>
  <c r="J12" i="11" s="1"/>
  <c r="K12" i="11"/>
  <c r="M12" i="11"/>
  <c r="O12" i="11"/>
  <c r="F13" i="11"/>
  <c r="J13" i="11" s="1"/>
  <c r="K13" i="11"/>
  <c r="M13" i="11"/>
  <c r="O13" i="11"/>
  <c r="C50" i="10"/>
  <c r="A5" i="11"/>
  <c r="P106" i="11"/>
  <c r="O106" i="11"/>
  <c r="N106" i="11"/>
  <c r="M106" i="11"/>
  <c r="L106" i="11"/>
  <c r="K106" i="11"/>
  <c r="J106" i="11"/>
  <c r="A25" i="10"/>
  <c r="A24" i="10"/>
  <c r="P22" i="11"/>
  <c r="M27" i="11"/>
  <c r="P102" i="11"/>
  <c r="O22" i="11"/>
  <c r="L102" i="11"/>
  <c r="O102" i="11"/>
  <c r="K102" i="11"/>
  <c r="M22" i="11"/>
  <c r="K22" i="11"/>
  <c r="J102" i="11"/>
  <c r="M15" i="11"/>
  <c r="M102" i="11"/>
  <c r="T104" i="11"/>
  <c r="H104" i="11" s="1"/>
  <c r="G15" i="4"/>
  <c r="G8" i="4"/>
  <c r="S92" i="2"/>
  <c r="S94" i="2"/>
  <c r="S96" i="2"/>
  <c r="S97" i="2"/>
  <c r="S98" i="2"/>
  <c r="S99" i="2"/>
  <c r="S102" i="2"/>
  <c r="S103" i="2"/>
  <c r="S104" i="2"/>
  <c r="S106" i="2"/>
  <c r="S107" i="2"/>
  <c r="S108" i="2"/>
  <c r="S110" i="2"/>
  <c r="S111" i="2"/>
  <c r="S112" i="2"/>
  <c r="S114" i="2"/>
  <c r="S115" i="2"/>
  <c r="S116" i="2"/>
  <c r="S118" i="2"/>
  <c r="S119" i="2"/>
  <c r="S120" i="2"/>
  <c r="S121" i="2"/>
  <c r="S123" i="2"/>
  <c r="S124" i="2"/>
  <c r="S126" i="2"/>
  <c r="S127" i="2"/>
  <c r="S132" i="2"/>
  <c r="S138" i="2"/>
  <c r="S139" i="2"/>
  <c r="S140" i="2"/>
  <c r="S150" i="2"/>
  <c r="S152" i="2"/>
  <c r="S153" i="2"/>
  <c r="S154" i="2"/>
  <c r="S156" i="2"/>
  <c r="S89" i="2"/>
  <c r="S88" i="2"/>
  <c r="S87" i="2"/>
  <c r="S85" i="2"/>
  <c r="S79" i="2"/>
  <c r="S77" i="2"/>
  <c r="S76" i="2"/>
  <c r="S75" i="2"/>
  <c r="S74" i="2"/>
  <c r="S73" i="2"/>
  <c r="S72" i="2"/>
  <c r="S71" i="2"/>
  <c r="S69" i="2"/>
  <c r="S68" i="2"/>
  <c r="S67" i="2"/>
  <c r="S66" i="2"/>
  <c r="S64" i="2"/>
  <c r="S63" i="2"/>
  <c r="S80" i="2"/>
  <c r="S14" i="2"/>
  <c r="S12" i="2"/>
  <c r="G48" i="9"/>
  <c r="F48" i="9"/>
  <c r="E48" i="9"/>
  <c r="D48" i="9"/>
  <c r="C41" i="9"/>
  <c r="C42" i="9"/>
  <c r="C43" i="9"/>
  <c r="C44" i="9"/>
  <c r="C45" i="9"/>
  <c r="C46" i="9"/>
  <c r="C47" i="9"/>
  <c r="G38" i="9"/>
  <c r="F38" i="9"/>
  <c r="E38" i="9"/>
  <c r="D38" i="9"/>
  <c r="C38" i="9"/>
  <c r="G18" i="9"/>
  <c r="F18" i="9"/>
  <c r="E18" i="9"/>
  <c r="D18" i="9"/>
  <c r="C13" i="9"/>
  <c r="C14" i="9"/>
  <c r="C15" i="9"/>
  <c r="C16" i="9"/>
  <c r="C17" i="9"/>
  <c r="C18" i="9"/>
  <c r="G10" i="9"/>
  <c r="F10" i="9"/>
  <c r="E10" i="9"/>
  <c r="D10" i="9"/>
  <c r="C3" i="9"/>
  <c r="C4" i="9"/>
  <c r="C5" i="9"/>
  <c r="C6" i="9"/>
  <c r="C8" i="9"/>
  <c r="C9" i="9"/>
  <c r="O53" i="8"/>
  <c r="O54" i="8"/>
  <c r="O55" i="8"/>
  <c r="N56" i="8"/>
  <c r="M56" i="8"/>
  <c r="L56" i="8"/>
  <c r="K56" i="8"/>
  <c r="J56" i="8"/>
  <c r="I56" i="8"/>
  <c r="H56" i="8"/>
  <c r="G56" i="8"/>
  <c r="F56" i="8"/>
  <c r="E56" i="8"/>
  <c r="D56" i="8"/>
  <c r="C56" i="8"/>
  <c r="C50" i="8"/>
  <c r="D50" i="8"/>
  <c r="E50" i="8"/>
  <c r="F50" i="8"/>
  <c r="G50" i="8"/>
  <c r="H50" i="8"/>
  <c r="I50" i="8"/>
  <c r="J50" i="8"/>
  <c r="K50" i="8"/>
  <c r="L50" i="8"/>
  <c r="M50" i="8"/>
  <c r="N50"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D58" i="7"/>
  <c r="D56" i="7"/>
  <c r="D55" i="7"/>
  <c r="D54" i="7"/>
  <c r="D53" i="7"/>
  <c r="D52" i="7"/>
  <c r="D50" i="7"/>
  <c r="D49" i="7"/>
  <c r="D48" i="7"/>
  <c r="D47" i="7"/>
  <c r="D46" i="7"/>
  <c r="D45" i="7"/>
  <c r="D44" i="7"/>
  <c r="D42" i="7"/>
  <c r="D41" i="7"/>
  <c r="D39" i="7"/>
  <c r="D38" i="7"/>
  <c r="D36" i="7"/>
  <c r="D35" i="7"/>
  <c r="D34" i="7"/>
  <c r="D33" i="7"/>
  <c r="D32" i="7"/>
  <c r="D31" i="7"/>
  <c r="D30" i="7"/>
  <c r="D29" i="7"/>
  <c r="D28" i="7"/>
  <c r="D27" i="7"/>
  <c r="D26" i="7"/>
  <c r="D25" i="7"/>
  <c r="D24" i="7"/>
  <c r="D23" i="7"/>
  <c r="D22" i="7"/>
  <c r="D21" i="7"/>
  <c r="D20" i="7"/>
  <c r="D18" i="7"/>
  <c r="D17" i="7"/>
  <c r="D16" i="7"/>
  <c r="D15" i="7"/>
  <c r="D14" i="7"/>
  <c r="D13" i="7"/>
  <c r="D12" i="7"/>
  <c r="O45" i="6"/>
  <c r="N45" i="6"/>
  <c r="M45" i="6"/>
  <c r="L45" i="6"/>
  <c r="K45" i="6"/>
  <c r="O38" i="6"/>
  <c r="N38" i="6"/>
  <c r="M38" i="6"/>
  <c r="L38" i="6"/>
  <c r="K38" i="6" s="1"/>
  <c r="O31" i="6"/>
  <c r="N31" i="6"/>
  <c r="M31" i="6"/>
  <c r="L31" i="6"/>
  <c r="K31" i="6" s="1"/>
  <c r="O24" i="6"/>
  <c r="N24" i="6"/>
  <c r="M24" i="6"/>
  <c r="L24" i="6"/>
  <c r="O17" i="6"/>
  <c r="N17" i="6"/>
  <c r="M17" i="6"/>
  <c r="L17" i="6"/>
  <c r="K17" i="6" s="1"/>
  <c r="S176" i="2"/>
  <c r="S175" i="2"/>
  <c r="S174" i="2"/>
  <c r="S173" i="2"/>
  <c r="S172" i="2"/>
  <c r="S171" i="2"/>
  <c r="S170" i="2"/>
  <c r="S169" i="2"/>
  <c r="S168" i="2"/>
  <c r="S167" i="2"/>
  <c r="S166" i="2"/>
  <c r="S165" i="2"/>
  <c r="S164" i="2"/>
  <c r="S162" i="2"/>
  <c r="S161" i="2"/>
  <c r="S160" i="2"/>
  <c r="S159" i="2"/>
  <c r="S157" i="2"/>
  <c r="C157" i="2"/>
  <c r="C156" i="2"/>
  <c r="S155" i="2"/>
  <c r="C155" i="2"/>
  <c r="C154" i="2"/>
  <c r="C153" i="2"/>
  <c r="C152" i="2"/>
  <c r="S151" i="2"/>
  <c r="C151" i="2"/>
  <c r="C150" i="2"/>
  <c r="S149" i="2"/>
  <c r="C149" i="2"/>
  <c r="S148" i="2"/>
  <c r="C148" i="2"/>
  <c r="N147" i="2"/>
  <c r="M147" i="2"/>
  <c r="L147" i="2"/>
  <c r="K147" i="2"/>
  <c r="J147" i="2"/>
  <c r="I147" i="2"/>
  <c r="H147" i="2"/>
  <c r="G147" i="2"/>
  <c r="F147" i="2"/>
  <c r="E147" i="2"/>
  <c r="D147" i="2"/>
  <c r="S146" i="2"/>
  <c r="C146" i="2"/>
  <c r="S145" i="2"/>
  <c r="C145" i="2"/>
  <c r="S144" i="2"/>
  <c r="C144" i="2"/>
  <c r="S143" i="2"/>
  <c r="C143" i="2"/>
  <c r="N142" i="2"/>
  <c r="M142" i="2"/>
  <c r="L142" i="2"/>
  <c r="K142" i="2"/>
  <c r="J142" i="2"/>
  <c r="I142" i="2"/>
  <c r="H142" i="2"/>
  <c r="G142" i="2"/>
  <c r="F142" i="2"/>
  <c r="E142" i="2"/>
  <c r="D142" i="2"/>
  <c r="C142" i="2"/>
  <c r="S141" i="2"/>
  <c r="C140" i="2"/>
  <c r="C139" i="2"/>
  <c r="C138" i="2"/>
  <c r="S137" i="2"/>
  <c r="C137" i="2"/>
  <c r="S136" i="2"/>
  <c r="C136" i="2"/>
  <c r="S135" i="2"/>
  <c r="C135" i="2"/>
  <c r="S134" i="2"/>
  <c r="K134" i="2"/>
  <c r="K91" i="2" s="1"/>
  <c r="F134" i="2"/>
  <c r="E134" i="2"/>
  <c r="D134" i="2"/>
  <c r="S133" i="2"/>
  <c r="C133" i="2"/>
  <c r="C132" i="2"/>
  <c r="S131" i="2"/>
  <c r="C131" i="2"/>
  <c r="S130" i="2"/>
  <c r="F130" i="2"/>
  <c r="C130" i="2" s="1"/>
  <c r="S129" i="2"/>
  <c r="E129" i="2"/>
  <c r="C129" i="2" s="1"/>
  <c r="S128" i="2"/>
  <c r="C128" i="2"/>
  <c r="C127" i="2"/>
  <c r="C126" i="2"/>
  <c r="S125" i="2"/>
  <c r="C125" i="2"/>
  <c r="C124" i="2"/>
  <c r="C123" i="2"/>
  <c r="S122" i="2"/>
  <c r="C122" i="2"/>
  <c r="C121" i="2"/>
  <c r="C120" i="2"/>
  <c r="C119" i="2"/>
  <c r="C118" i="2"/>
  <c r="S117" i="2"/>
  <c r="C117" i="2"/>
  <c r="C116" i="2"/>
  <c r="C115" i="2"/>
  <c r="C114" i="2"/>
  <c r="S113" i="2"/>
  <c r="C113" i="2"/>
  <c r="C112" i="2"/>
  <c r="C111" i="2"/>
  <c r="C110" i="2"/>
  <c r="S109" i="2"/>
  <c r="C109" i="2"/>
  <c r="C108" i="2"/>
  <c r="C107" i="2"/>
  <c r="C106" i="2"/>
  <c r="S105" i="2"/>
  <c r="C105" i="2"/>
  <c r="C104" i="2"/>
  <c r="C103" i="2"/>
  <c r="C102" i="2"/>
  <c r="S101" i="2"/>
  <c r="F101" i="2"/>
  <c r="C101" i="2" s="1"/>
  <c r="S100" i="2"/>
  <c r="C100" i="2"/>
  <c r="C99" i="2"/>
  <c r="C98" i="2"/>
  <c r="C97" i="2"/>
  <c r="C96" i="2"/>
  <c r="S95" i="2"/>
  <c r="C95" i="2"/>
  <c r="C94" i="2"/>
  <c r="S93" i="2"/>
  <c r="C93" i="2"/>
  <c r="C92" i="2"/>
  <c r="N91" i="2"/>
  <c r="M91" i="2"/>
  <c r="L91" i="2"/>
  <c r="J91" i="2"/>
  <c r="I91" i="2"/>
  <c r="H91" i="2"/>
  <c r="G91" i="2"/>
  <c r="S90" i="2"/>
  <c r="C89" i="2"/>
  <c r="C88" i="2"/>
  <c r="C87" i="2"/>
  <c r="S86" i="2"/>
  <c r="C86" i="2"/>
  <c r="C85" i="2"/>
  <c r="S84" i="2"/>
  <c r="C84" i="2"/>
  <c r="S83" i="2"/>
  <c r="C83" i="2"/>
  <c r="S82" i="2"/>
  <c r="C82" i="2"/>
  <c r="S81" i="2"/>
  <c r="C81" i="2"/>
  <c r="C80" i="2"/>
  <c r="C79" i="2"/>
  <c r="S78" i="2"/>
  <c r="C78" i="2"/>
  <c r="C77" i="2"/>
  <c r="C76" i="2"/>
  <c r="C75" i="2"/>
  <c r="C74" i="2"/>
  <c r="C73" i="2"/>
  <c r="C72" i="2"/>
  <c r="C71" i="2"/>
  <c r="S70" i="2"/>
  <c r="C70" i="2"/>
  <c r="C69" i="2"/>
  <c r="C68" i="2"/>
  <c r="C67" i="2"/>
  <c r="C66" i="2"/>
  <c r="S65" i="2"/>
  <c r="C65" i="2"/>
  <c r="C64" i="2"/>
  <c r="C63" i="2"/>
  <c r="S62" i="2"/>
  <c r="C62" i="2"/>
  <c r="S61" i="2"/>
  <c r="F61" i="2"/>
  <c r="E61" i="2"/>
  <c r="E55" i="2" s="1"/>
  <c r="D61" i="2"/>
  <c r="C61" i="2"/>
  <c r="S60" i="2"/>
  <c r="C60" i="2"/>
  <c r="C55" i="2" s="1"/>
  <c r="C59" i="2"/>
  <c r="S58" i="2"/>
  <c r="C58" i="2"/>
  <c r="S57" i="2"/>
  <c r="C57" i="2"/>
  <c r="S56" i="2"/>
  <c r="C56" i="2"/>
  <c r="N55" i="2"/>
  <c r="M55" i="2"/>
  <c r="L55" i="2"/>
  <c r="L9" i="2" s="1"/>
  <c r="K55" i="2"/>
  <c r="J55" i="2"/>
  <c r="J9" i="2" s="1"/>
  <c r="I55" i="2"/>
  <c r="H55" i="2"/>
  <c r="H9" i="2" s="1"/>
  <c r="G55" i="2"/>
  <c r="F55" i="2"/>
  <c r="D55" i="2"/>
  <c r="S54" i="2"/>
  <c r="C53" i="2"/>
  <c r="C52" i="2"/>
  <c r="C51" i="2"/>
  <c r="C50" i="2"/>
  <c r="C49" i="2"/>
  <c r="C48" i="2"/>
  <c r="S47" i="2"/>
  <c r="C47" i="2"/>
  <c r="C46" i="2"/>
  <c r="C45" i="2"/>
  <c r="C44" i="2"/>
  <c r="C43" i="2"/>
  <c r="C42" i="2"/>
  <c r="C41" i="2"/>
  <c r="C40" i="2"/>
  <c r="S39" i="2"/>
  <c r="C39" i="2"/>
  <c r="C38" i="2"/>
  <c r="C37" i="2"/>
  <c r="C36" i="2"/>
  <c r="C35" i="2"/>
  <c r="C34" i="2"/>
  <c r="C33" i="2"/>
  <c r="C32" i="2"/>
  <c r="A32" i="2"/>
  <c r="C31" i="2"/>
  <c r="A31" i="2"/>
  <c r="C30" i="2"/>
  <c r="C29" i="2"/>
  <c r="C28" i="2"/>
  <c r="C27" i="2"/>
  <c r="C26" i="2"/>
  <c r="C25" i="2"/>
  <c r="C24" i="2"/>
  <c r="C23" i="2"/>
  <c r="C22" i="2"/>
  <c r="C21" i="2"/>
  <c r="C20" i="2"/>
  <c r="C19" i="2"/>
  <c r="S18" i="2"/>
  <c r="C18" i="2"/>
  <c r="C17" i="2"/>
  <c r="C16" i="2"/>
  <c r="S15" i="2"/>
  <c r="C15" i="2"/>
  <c r="C14" i="2"/>
  <c r="C13" i="2"/>
  <c r="C12" i="2"/>
  <c r="N11" i="2"/>
  <c r="M11" i="2"/>
  <c r="M9" i="2" s="1"/>
  <c r="L11" i="2"/>
  <c r="K11" i="2"/>
  <c r="K9" i="2" s="1"/>
  <c r="K7" i="2" s="1"/>
  <c r="J11" i="2"/>
  <c r="I11" i="2"/>
  <c r="I9" i="2" s="1"/>
  <c r="H11" i="2"/>
  <c r="G11" i="2"/>
  <c r="G9" i="2" s="1"/>
  <c r="F11" i="2"/>
  <c r="E11" i="2"/>
  <c r="D11" i="2"/>
  <c r="C11" i="2"/>
  <c r="S10" i="2"/>
  <c r="N9" i="2"/>
  <c r="E13" i="3"/>
  <c r="S38" i="2"/>
  <c r="A30" i="1"/>
  <c r="A29" i="1"/>
  <c r="S28" i="2"/>
  <c r="S27" i="2"/>
  <c r="S26" i="2"/>
  <c r="S25" i="2"/>
  <c r="S24" i="2"/>
  <c r="S21" i="2"/>
  <c r="S20" i="2"/>
  <c r="S19" i="2"/>
  <c r="S17" i="2"/>
  <c r="S16" i="2"/>
  <c r="S41" i="2"/>
  <c r="S42" i="2"/>
  <c r="S43" i="2"/>
  <c r="S44" i="2"/>
  <c r="S45" i="2"/>
  <c r="S46" i="2"/>
  <c r="S48" i="2"/>
  <c r="S49" i="2"/>
  <c r="S50" i="2"/>
  <c r="S51" i="2"/>
  <c r="S52" i="2"/>
  <c r="S53" i="2"/>
  <c r="S59" i="2"/>
  <c r="S13" i="2"/>
  <c r="S40" i="2"/>
  <c r="S29" i="2"/>
  <c r="S31" i="2"/>
  <c r="S37" i="2"/>
  <c r="S36" i="2"/>
  <c r="S35" i="2"/>
  <c r="S34" i="2"/>
  <c r="S32" i="2"/>
  <c r="S30" i="2"/>
  <c r="S163" i="2"/>
  <c r="K15" i="11" l="1"/>
  <c r="L22" i="11"/>
  <c r="F91" i="2"/>
  <c r="F9" i="2" s="1"/>
  <c r="C134" i="2"/>
  <c r="C147" i="2"/>
  <c r="Q106" i="11"/>
  <c r="Q92" i="11"/>
  <c r="R92" i="11" s="1"/>
  <c r="T92" i="11" s="1"/>
  <c r="H92" i="11" s="1"/>
  <c r="G92" i="11" s="1"/>
  <c r="O90" i="11"/>
  <c r="K90" i="11"/>
  <c r="O89" i="11"/>
  <c r="K89" i="11"/>
  <c r="O88" i="11"/>
  <c r="K88" i="11"/>
  <c r="O87" i="11"/>
  <c r="K87" i="11"/>
  <c r="O86" i="11"/>
  <c r="K86" i="11"/>
  <c r="O85" i="11"/>
  <c r="K85" i="11"/>
  <c r="G18" i="4"/>
  <c r="E21" i="4"/>
  <c r="F41" i="4" s="1"/>
  <c r="S91" i="2"/>
  <c r="H8" i="1"/>
  <c r="H23" i="4"/>
  <c r="C10" i="9"/>
  <c r="Q20" i="11"/>
  <c r="R20" i="11" s="1"/>
  <c r="T20" i="11" s="1"/>
  <c r="H20" i="11" s="1"/>
  <c r="Q19" i="11"/>
  <c r="R19" i="11" s="1"/>
  <c r="T19" i="11" s="1"/>
  <c r="H19" i="11" s="1"/>
  <c r="Q18" i="11"/>
  <c r="R18" i="11" s="1"/>
  <c r="T18" i="11" s="1"/>
  <c r="H18" i="11" s="1"/>
  <c r="Q17" i="11"/>
  <c r="R17" i="11" s="1"/>
  <c r="Q24" i="11"/>
  <c r="Q93" i="11"/>
  <c r="R93" i="11" s="1"/>
  <c r="T93" i="11" s="1"/>
  <c r="H93" i="11" s="1"/>
  <c r="G93" i="11" s="1"/>
  <c r="J84" i="11"/>
  <c r="K84" i="11"/>
  <c r="J83" i="11"/>
  <c r="K83" i="11"/>
  <c r="O83" i="11"/>
  <c r="J82" i="11"/>
  <c r="K82" i="11"/>
  <c r="O82" i="11"/>
  <c r="J81" i="11"/>
  <c r="K81" i="11"/>
  <c r="O81" i="11"/>
  <c r="J80" i="11"/>
  <c r="K80" i="11"/>
  <c r="O80" i="11"/>
  <c r="J79" i="11"/>
  <c r="K79" i="11"/>
  <c r="O79" i="11"/>
  <c r="J78" i="11"/>
  <c r="K78" i="11"/>
  <c r="O78" i="11"/>
  <c r="J77" i="11"/>
  <c r="K77" i="11"/>
  <c r="O77" i="11"/>
  <c r="J76" i="11"/>
  <c r="K76" i="11"/>
  <c r="O76" i="11"/>
  <c r="J75" i="11"/>
  <c r="K75" i="11"/>
  <c r="O75" i="11"/>
  <c r="J74" i="11"/>
  <c r="K74" i="11"/>
  <c r="O74" i="11"/>
  <c r="J73" i="11"/>
  <c r="K73" i="11"/>
  <c r="O73" i="11"/>
  <c r="J72" i="11"/>
  <c r="K72" i="11"/>
  <c r="O72" i="11"/>
  <c r="K68" i="11"/>
  <c r="O68" i="11"/>
  <c r="K64" i="11"/>
  <c r="O64" i="11"/>
  <c r="K60" i="11"/>
  <c r="O60" i="11"/>
  <c r="T44" i="13"/>
  <c r="T45" i="13" s="1"/>
  <c r="D91" i="2"/>
  <c r="D9" i="2" s="1"/>
  <c r="K24" i="6"/>
  <c r="O56" i="8"/>
  <c r="C48" i="9"/>
  <c r="J27" i="11"/>
  <c r="Q91" i="11"/>
  <c r="R91" i="11" s="1"/>
  <c r="T91" i="11" s="1"/>
  <c r="H91" i="11" s="1"/>
  <c r="G91" i="11" s="1"/>
  <c r="M84" i="11"/>
  <c r="M83" i="11"/>
  <c r="M82" i="11"/>
  <c r="M81" i="11"/>
  <c r="M80" i="11"/>
  <c r="M79" i="11"/>
  <c r="M78" i="11"/>
  <c r="M77" i="11"/>
  <c r="M76" i="11"/>
  <c r="M75" i="11"/>
  <c r="M74" i="11"/>
  <c r="M73" i="11"/>
  <c r="M72" i="11"/>
  <c r="K70" i="11"/>
  <c r="O70" i="11"/>
  <c r="M68" i="11"/>
  <c r="K66" i="11"/>
  <c r="O66" i="11"/>
  <c r="M64" i="11"/>
  <c r="K62" i="11"/>
  <c r="O62" i="11"/>
  <c r="M60" i="11"/>
  <c r="M96" i="11" s="1"/>
  <c r="M109" i="11" s="1"/>
  <c r="J58" i="11"/>
  <c r="K58" i="11"/>
  <c r="O58" i="11"/>
  <c r="J57" i="11"/>
  <c r="K57" i="11"/>
  <c r="O57" i="11"/>
  <c r="J56" i="11"/>
  <c r="K56" i="11"/>
  <c r="O56" i="11"/>
  <c r="J55" i="11"/>
  <c r="K55" i="11"/>
  <c r="O55" i="11"/>
  <c r="J54" i="11"/>
  <c r="K54" i="11"/>
  <c r="O54" i="11"/>
  <c r="J53" i="11"/>
  <c r="K53" i="11"/>
  <c r="O53" i="11"/>
  <c r="J52" i="11"/>
  <c r="K52" i="11"/>
  <c r="O52" i="11"/>
  <c r="J51" i="11"/>
  <c r="K51" i="11"/>
  <c r="O51" i="11"/>
  <c r="J50" i="11"/>
  <c r="K50" i="11"/>
  <c r="O50" i="11"/>
  <c r="J49" i="11"/>
  <c r="K49" i="11"/>
  <c r="O49" i="11"/>
  <c r="J48" i="11"/>
  <c r="K48" i="11"/>
  <c r="O48" i="11"/>
  <c r="J47" i="11"/>
  <c r="K47" i="11"/>
  <c r="O47" i="11"/>
  <c r="J46" i="11"/>
  <c r="K46" i="11"/>
  <c r="O46" i="11"/>
  <c r="J45" i="11"/>
  <c r="K45" i="11"/>
  <c r="O45" i="11"/>
  <c r="J44" i="11"/>
  <c r="K44" i="11"/>
  <c r="O44" i="11"/>
  <c r="J43" i="11"/>
  <c r="K43" i="11"/>
  <c r="O43" i="11"/>
  <c r="J42" i="11"/>
  <c r="K42" i="11"/>
  <c r="O42" i="11"/>
  <c r="J41" i="11"/>
  <c r="K41" i="11"/>
  <c r="O41" i="11"/>
  <c r="Q100" i="11"/>
  <c r="R100" i="11" s="1"/>
  <c r="T100" i="11" s="1"/>
  <c r="H100" i="11" s="1"/>
  <c r="Q99" i="11"/>
  <c r="R99" i="11" s="1"/>
  <c r="T99" i="11" s="1"/>
  <c r="H99" i="11" s="1"/>
  <c r="Q98" i="11"/>
  <c r="O46" i="13"/>
  <c r="H46" i="13"/>
  <c r="F46" i="13"/>
  <c r="D46" i="13"/>
  <c r="I10" i="1"/>
  <c r="I8" i="1" s="1"/>
  <c r="E15" i="4"/>
  <c r="F15" i="4"/>
  <c r="F23" i="4" s="1"/>
  <c r="G23" i="4"/>
  <c r="E18" i="4"/>
  <c r="F38" i="4" s="1"/>
  <c r="D23" i="4"/>
  <c r="S55" i="2"/>
  <c r="E90" i="1"/>
  <c r="D90" i="1"/>
  <c r="C90" i="1"/>
  <c r="C91" i="2"/>
  <c r="C9" i="2" s="1"/>
  <c r="G104" i="11"/>
  <c r="H106" i="11"/>
  <c r="J15" i="11"/>
  <c r="Q22" i="11"/>
  <c r="Q27" i="11"/>
  <c r="R24" i="11"/>
  <c r="J71" i="11"/>
  <c r="L71" i="11"/>
  <c r="N71" i="11"/>
  <c r="P71" i="11"/>
  <c r="J69" i="11"/>
  <c r="L69" i="11"/>
  <c r="N69" i="11"/>
  <c r="P69" i="11"/>
  <c r="J67" i="11"/>
  <c r="L67" i="11"/>
  <c r="N67" i="11"/>
  <c r="P67" i="11"/>
  <c r="J65" i="11"/>
  <c r="L65" i="11"/>
  <c r="N65" i="11"/>
  <c r="P65" i="11"/>
  <c r="J63" i="11"/>
  <c r="L63" i="11"/>
  <c r="N63" i="11"/>
  <c r="P63" i="11"/>
  <c r="J61" i="11"/>
  <c r="L61" i="11"/>
  <c r="N61" i="11"/>
  <c r="P61" i="11"/>
  <c r="J59" i="11"/>
  <c r="L59" i="11"/>
  <c r="N59" i="11"/>
  <c r="P59" i="11"/>
  <c r="E91" i="2"/>
  <c r="E9" i="2" s="1"/>
  <c r="P13" i="11"/>
  <c r="N13" i="11"/>
  <c r="L13" i="11"/>
  <c r="Q13" i="11" s="1"/>
  <c r="R13" i="11" s="1"/>
  <c r="T13" i="11" s="1"/>
  <c r="H13" i="11" s="1"/>
  <c r="P12" i="11"/>
  <c r="N12" i="11"/>
  <c r="L12" i="11"/>
  <c r="P11" i="11"/>
  <c r="N11" i="11"/>
  <c r="L11" i="11"/>
  <c r="Q11" i="11" s="1"/>
  <c r="R11" i="11" s="1"/>
  <c r="T11" i="11" s="1"/>
  <c r="H11" i="11" s="1"/>
  <c r="P10" i="11"/>
  <c r="N10" i="11"/>
  <c r="L10" i="11"/>
  <c r="P9" i="11"/>
  <c r="P15" i="11" s="1"/>
  <c r="N9" i="11"/>
  <c r="L9" i="11"/>
  <c r="L15" i="11" s="1"/>
  <c r="P90" i="11"/>
  <c r="N90" i="11"/>
  <c r="L90" i="11"/>
  <c r="P89" i="11"/>
  <c r="N89" i="11"/>
  <c r="L89" i="11"/>
  <c r="Q89" i="11" s="1"/>
  <c r="R89" i="11" s="1"/>
  <c r="T89" i="11" s="1"/>
  <c r="H89" i="11" s="1"/>
  <c r="P88" i="11"/>
  <c r="N88" i="11"/>
  <c r="L88" i="11"/>
  <c r="P87" i="11"/>
  <c r="N87" i="11"/>
  <c r="L87" i="11"/>
  <c r="Q87" i="11" s="1"/>
  <c r="R87" i="11" s="1"/>
  <c r="T87" i="11" s="1"/>
  <c r="H87" i="11" s="1"/>
  <c r="P86" i="11"/>
  <c r="N86" i="11"/>
  <c r="L86" i="11"/>
  <c r="P85" i="11"/>
  <c r="N85" i="11"/>
  <c r="L85" i="11"/>
  <c r="Q85" i="11" s="1"/>
  <c r="R85" i="11" s="1"/>
  <c r="T85" i="11" s="1"/>
  <c r="H85" i="11" s="1"/>
  <c r="P84" i="11"/>
  <c r="N84" i="11"/>
  <c r="L84" i="11"/>
  <c r="P83" i="11"/>
  <c r="N83" i="11"/>
  <c r="L83" i="11"/>
  <c r="Q83" i="11" s="1"/>
  <c r="R83" i="11" s="1"/>
  <c r="T83" i="11" s="1"/>
  <c r="H83" i="11" s="1"/>
  <c r="P82" i="11"/>
  <c r="N82" i="11"/>
  <c r="L82" i="11"/>
  <c r="P81" i="11"/>
  <c r="N81" i="11"/>
  <c r="L81" i="11"/>
  <c r="Q81" i="11" s="1"/>
  <c r="R81" i="11" s="1"/>
  <c r="T81" i="11" s="1"/>
  <c r="H81" i="11" s="1"/>
  <c r="P80" i="11"/>
  <c r="N80" i="11"/>
  <c r="L80" i="11"/>
  <c r="P79" i="11"/>
  <c r="N79" i="11"/>
  <c r="L79" i="11"/>
  <c r="Q79" i="11" s="1"/>
  <c r="R79" i="11" s="1"/>
  <c r="T79" i="11" s="1"/>
  <c r="H79" i="11" s="1"/>
  <c r="P78" i="11"/>
  <c r="N78" i="11"/>
  <c r="L78" i="11"/>
  <c r="P77" i="11"/>
  <c r="N77" i="11"/>
  <c r="L77" i="11"/>
  <c r="Q77" i="11" s="1"/>
  <c r="R77" i="11" s="1"/>
  <c r="T77" i="11" s="1"/>
  <c r="H77" i="11" s="1"/>
  <c r="P76" i="11"/>
  <c r="N76" i="11"/>
  <c r="L76" i="11"/>
  <c r="P75" i="11"/>
  <c r="N75" i="11"/>
  <c r="L75" i="11"/>
  <c r="Q75" i="11" s="1"/>
  <c r="R75" i="11" s="1"/>
  <c r="T75" i="11" s="1"/>
  <c r="H75" i="11" s="1"/>
  <c r="P74" i="11"/>
  <c r="N74" i="11"/>
  <c r="L74" i="11"/>
  <c r="P73" i="11"/>
  <c r="N73" i="11"/>
  <c r="L73" i="11"/>
  <c r="Q73" i="11" s="1"/>
  <c r="R73" i="11" s="1"/>
  <c r="T73" i="11" s="1"/>
  <c r="H73" i="11" s="1"/>
  <c r="P72" i="11"/>
  <c r="N72" i="11"/>
  <c r="L72" i="11"/>
  <c r="O71" i="11"/>
  <c r="K71" i="11"/>
  <c r="J70" i="11"/>
  <c r="L70" i="11"/>
  <c r="N70" i="11"/>
  <c r="P70" i="11"/>
  <c r="O69" i="11"/>
  <c r="K69" i="11"/>
  <c r="J68" i="11"/>
  <c r="L68" i="11"/>
  <c r="N68" i="11"/>
  <c r="P68" i="11"/>
  <c r="O67" i="11"/>
  <c r="K67" i="11"/>
  <c r="J66" i="11"/>
  <c r="L66" i="11"/>
  <c r="N66" i="11"/>
  <c r="P66" i="11"/>
  <c r="O65" i="11"/>
  <c r="K65" i="11"/>
  <c r="J64" i="11"/>
  <c r="L64" i="11"/>
  <c r="N64" i="11"/>
  <c r="P64" i="11"/>
  <c r="O63" i="11"/>
  <c r="K63" i="11"/>
  <c r="J62" i="11"/>
  <c r="L62" i="11"/>
  <c r="N62" i="11"/>
  <c r="P62" i="11"/>
  <c r="O61" i="11"/>
  <c r="K61" i="11"/>
  <c r="J60" i="11"/>
  <c r="L60" i="11"/>
  <c r="N60" i="11"/>
  <c r="P60" i="11"/>
  <c r="O59" i="11"/>
  <c r="K59" i="11"/>
  <c r="J40" i="11"/>
  <c r="L40" i="11"/>
  <c r="J38" i="11"/>
  <c r="L38" i="11"/>
  <c r="N38" i="11"/>
  <c r="P38" i="11"/>
  <c r="P58" i="11"/>
  <c r="N58" i="11"/>
  <c r="L58" i="11"/>
  <c r="P57" i="11"/>
  <c r="N57" i="11"/>
  <c r="L57" i="11"/>
  <c r="P56" i="11"/>
  <c r="N56" i="11"/>
  <c r="L56" i="11"/>
  <c r="P55" i="11"/>
  <c r="N55" i="11"/>
  <c r="L55" i="11"/>
  <c r="P54" i="11"/>
  <c r="N54" i="11"/>
  <c r="L54" i="11"/>
  <c r="P53" i="11"/>
  <c r="N53" i="11"/>
  <c r="L53" i="11"/>
  <c r="P52" i="11"/>
  <c r="N52" i="11"/>
  <c r="L52" i="11"/>
  <c r="P51" i="11"/>
  <c r="N51" i="11"/>
  <c r="L51" i="11"/>
  <c r="P50" i="11"/>
  <c r="N50" i="11"/>
  <c r="L50" i="11"/>
  <c r="P49" i="11"/>
  <c r="N49" i="11"/>
  <c r="L49" i="11"/>
  <c r="P48" i="11"/>
  <c r="N48" i="11"/>
  <c r="L48" i="11"/>
  <c r="P47" i="11"/>
  <c r="N47" i="11"/>
  <c r="L47" i="11"/>
  <c r="P46" i="11"/>
  <c r="N46" i="11"/>
  <c r="L46" i="11"/>
  <c r="P45" i="11"/>
  <c r="N45" i="11"/>
  <c r="L45" i="11"/>
  <c r="P44" i="11"/>
  <c r="N44" i="11"/>
  <c r="L44" i="11"/>
  <c r="P43" i="11"/>
  <c r="N43" i="11"/>
  <c r="L43" i="11"/>
  <c r="P42" i="11"/>
  <c r="N42" i="11"/>
  <c r="L42" i="11"/>
  <c r="P41" i="11"/>
  <c r="N41" i="11"/>
  <c r="L41" i="11"/>
  <c r="P40" i="11"/>
  <c r="N40" i="11"/>
  <c r="K40" i="11"/>
  <c r="J39" i="11"/>
  <c r="L39" i="11"/>
  <c r="N39" i="11"/>
  <c r="P39" i="11"/>
  <c r="O38" i="11"/>
  <c r="K38" i="11"/>
  <c r="J37" i="11"/>
  <c r="L37" i="11"/>
  <c r="N37" i="11"/>
  <c r="P37" i="11"/>
  <c r="P36" i="11"/>
  <c r="N36" i="11"/>
  <c r="L36" i="11"/>
  <c r="P35" i="11"/>
  <c r="N35" i="11"/>
  <c r="L35" i="11"/>
  <c r="P34" i="11"/>
  <c r="N34" i="11"/>
  <c r="L34" i="11"/>
  <c r="P33" i="11"/>
  <c r="N33" i="11"/>
  <c r="L33" i="11"/>
  <c r="P32" i="11"/>
  <c r="N32" i="11"/>
  <c r="L32" i="11"/>
  <c r="P31" i="11"/>
  <c r="N31" i="11"/>
  <c r="L31" i="11"/>
  <c r="P30" i="11"/>
  <c r="N30" i="11"/>
  <c r="L30" i="11"/>
  <c r="P29" i="11"/>
  <c r="N29" i="11"/>
  <c r="L29" i="11"/>
  <c r="C26" i="10"/>
  <c r="G4" i="10"/>
  <c r="G2" i="10" s="1"/>
  <c r="C142" i="1"/>
  <c r="C54" i="1"/>
  <c r="E4" i="10"/>
  <c r="E2" i="10" s="1"/>
  <c r="D4" i="10"/>
  <c r="C12" i="10"/>
  <c r="F10" i="1"/>
  <c r="F4" i="10"/>
  <c r="F2" i="10" s="1"/>
  <c r="C15" i="10"/>
  <c r="C16" i="10"/>
  <c r="C147" i="1"/>
  <c r="E10" i="1"/>
  <c r="C11" i="4" s="1"/>
  <c r="N96" i="11" l="1"/>
  <c r="Q30" i="11"/>
  <c r="R30" i="11" s="1"/>
  <c r="T30" i="11" s="1"/>
  <c r="H30" i="11" s="1"/>
  <c r="Q32" i="11"/>
  <c r="R32" i="11" s="1"/>
  <c r="T32" i="11" s="1"/>
  <c r="H32" i="11" s="1"/>
  <c r="Q34" i="11"/>
  <c r="R34" i="11" s="1"/>
  <c r="T34" i="11" s="1"/>
  <c r="H34" i="11" s="1"/>
  <c r="Q36" i="11"/>
  <c r="R36" i="11" s="1"/>
  <c r="T36" i="11" s="1"/>
  <c r="H36" i="11" s="1"/>
  <c r="O96" i="11"/>
  <c r="O109" i="11" s="1"/>
  <c r="Q41" i="11"/>
  <c r="R41" i="11" s="1"/>
  <c r="T41" i="11" s="1"/>
  <c r="H41" i="11" s="1"/>
  <c r="Q43" i="11"/>
  <c r="R43" i="11" s="1"/>
  <c r="T43" i="11" s="1"/>
  <c r="H43" i="11" s="1"/>
  <c r="Q45" i="11"/>
  <c r="R45" i="11" s="1"/>
  <c r="T45" i="11" s="1"/>
  <c r="H45" i="11" s="1"/>
  <c r="Q47" i="11"/>
  <c r="R47" i="11" s="1"/>
  <c r="T47" i="11" s="1"/>
  <c r="H47" i="11" s="1"/>
  <c r="Q49" i="11"/>
  <c r="R49" i="11" s="1"/>
  <c r="T49" i="11" s="1"/>
  <c r="H49" i="11" s="1"/>
  <c r="Q51" i="11"/>
  <c r="R51" i="11" s="1"/>
  <c r="T51" i="11" s="1"/>
  <c r="H51" i="11" s="1"/>
  <c r="Q53" i="11"/>
  <c r="R53" i="11" s="1"/>
  <c r="T53" i="11" s="1"/>
  <c r="H53" i="11" s="1"/>
  <c r="Q55" i="11"/>
  <c r="R55" i="11" s="1"/>
  <c r="T55" i="11" s="1"/>
  <c r="H55" i="11" s="1"/>
  <c r="Q57" i="11"/>
  <c r="R57" i="11" s="1"/>
  <c r="T57" i="11" s="1"/>
  <c r="H57" i="11" s="1"/>
  <c r="E8" i="4"/>
  <c r="F29" i="4" s="1"/>
  <c r="E11" i="4"/>
  <c r="F32" i="4" s="1"/>
  <c r="E8" i="1"/>
  <c r="F8" i="1"/>
  <c r="S9" i="2" s="1"/>
  <c r="F35" i="4"/>
  <c r="C21" i="4"/>
  <c r="J21" i="4" s="1"/>
  <c r="R98" i="11"/>
  <c r="Q102" i="11"/>
  <c r="Q31" i="11"/>
  <c r="R31" i="11" s="1"/>
  <c r="T31" i="11" s="1"/>
  <c r="H31" i="11" s="1"/>
  <c r="Q33" i="11"/>
  <c r="R33" i="11" s="1"/>
  <c r="T33" i="11" s="1"/>
  <c r="H33" i="11" s="1"/>
  <c r="Q35" i="11"/>
  <c r="R35" i="11" s="1"/>
  <c r="T35" i="11" s="1"/>
  <c r="H35" i="11" s="1"/>
  <c r="K96" i="11"/>
  <c r="K109" i="11" s="1"/>
  <c r="Q42" i="11"/>
  <c r="R42" i="11" s="1"/>
  <c r="T42" i="11" s="1"/>
  <c r="H42" i="11" s="1"/>
  <c r="Q44" i="11"/>
  <c r="R44" i="11" s="1"/>
  <c r="T44" i="11" s="1"/>
  <c r="H44" i="11" s="1"/>
  <c r="Q46" i="11"/>
  <c r="R46" i="11" s="1"/>
  <c r="T46" i="11" s="1"/>
  <c r="H46" i="11" s="1"/>
  <c r="Q48" i="11"/>
  <c r="R48" i="11" s="1"/>
  <c r="T48" i="11" s="1"/>
  <c r="H48" i="11" s="1"/>
  <c r="Q50" i="11"/>
  <c r="R50" i="11" s="1"/>
  <c r="T50" i="11" s="1"/>
  <c r="H50" i="11" s="1"/>
  <c r="Q52" i="11"/>
  <c r="R52" i="11" s="1"/>
  <c r="T52" i="11" s="1"/>
  <c r="H52" i="11" s="1"/>
  <c r="Q54" i="11"/>
  <c r="R54" i="11" s="1"/>
  <c r="T54" i="11" s="1"/>
  <c r="H54" i="11" s="1"/>
  <c r="Q56" i="11"/>
  <c r="R56" i="11" s="1"/>
  <c r="T56" i="11" s="1"/>
  <c r="H56" i="11" s="1"/>
  <c r="Q58" i="11"/>
  <c r="R58" i="11" s="1"/>
  <c r="T58" i="11" s="1"/>
  <c r="H58" i="11" s="1"/>
  <c r="Q72" i="11"/>
  <c r="R72" i="11" s="1"/>
  <c r="T72" i="11" s="1"/>
  <c r="H72" i="11" s="1"/>
  <c r="Q74" i="11"/>
  <c r="R74" i="11" s="1"/>
  <c r="T74" i="11" s="1"/>
  <c r="H74" i="11" s="1"/>
  <c r="Q76" i="11"/>
  <c r="R76" i="11" s="1"/>
  <c r="T76" i="11" s="1"/>
  <c r="H76" i="11" s="1"/>
  <c r="Q78" i="11"/>
  <c r="R78" i="11" s="1"/>
  <c r="T78" i="11" s="1"/>
  <c r="H78" i="11" s="1"/>
  <c r="Q80" i="11"/>
  <c r="R80" i="11" s="1"/>
  <c r="T80" i="11" s="1"/>
  <c r="H80" i="11" s="1"/>
  <c r="Q82" i="11"/>
  <c r="R82" i="11" s="1"/>
  <c r="T82" i="11" s="1"/>
  <c r="H82" i="11" s="1"/>
  <c r="Q84" i="11"/>
  <c r="R84" i="11" s="1"/>
  <c r="T84" i="11" s="1"/>
  <c r="H84" i="11" s="1"/>
  <c r="Q86" i="11"/>
  <c r="R86" i="11" s="1"/>
  <c r="T86" i="11" s="1"/>
  <c r="H86" i="11" s="1"/>
  <c r="Q88" i="11"/>
  <c r="R88" i="11" s="1"/>
  <c r="T88" i="11" s="1"/>
  <c r="H88" i="11" s="1"/>
  <c r="Q90" i="11"/>
  <c r="R90" i="11" s="1"/>
  <c r="T90" i="11" s="1"/>
  <c r="H90" i="11" s="1"/>
  <c r="Q10" i="11"/>
  <c r="R10" i="11" s="1"/>
  <c r="T10" i="11" s="1"/>
  <c r="H10" i="11" s="1"/>
  <c r="Q12" i="11"/>
  <c r="R12" i="11" s="1"/>
  <c r="T12" i="11" s="1"/>
  <c r="H12" i="11" s="1"/>
  <c r="D32" i="4"/>
  <c r="J32" i="4" s="1"/>
  <c r="D10" i="1"/>
  <c r="D8" i="1" s="1"/>
  <c r="Q37" i="11"/>
  <c r="R37" i="11" s="1"/>
  <c r="T37" i="11" s="1"/>
  <c r="H37" i="11" s="1"/>
  <c r="J96" i="11"/>
  <c r="J109" i="11" s="1"/>
  <c r="Q39" i="11"/>
  <c r="R39" i="11" s="1"/>
  <c r="T39" i="11" s="1"/>
  <c r="H39" i="11" s="1"/>
  <c r="Q38" i="11"/>
  <c r="R38" i="11" s="1"/>
  <c r="T38" i="11" s="1"/>
  <c r="H38" i="11" s="1"/>
  <c r="Q40" i="11"/>
  <c r="R40" i="11" s="1"/>
  <c r="T40" i="11" s="1"/>
  <c r="H40" i="11" s="1"/>
  <c r="Q60" i="11"/>
  <c r="R60" i="11" s="1"/>
  <c r="T60" i="11" s="1"/>
  <c r="H60" i="11" s="1"/>
  <c r="Q62" i="11"/>
  <c r="R62" i="11" s="1"/>
  <c r="T62" i="11" s="1"/>
  <c r="H62" i="11" s="1"/>
  <c r="Q64" i="11"/>
  <c r="R64" i="11" s="1"/>
  <c r="T64" i="11" s="1"/>
  <c r="H64" i="11" s="1"/>
  <c r="Q66" i="11"/>
  <c r="R66" i="11" s="1"/>
  <c r="T66" i="11" s="1"/>
  <c r="H66" i="11" s="1"/>
  <c r="Q68" i="11"/>
  <c r="R68" i="11" s="1"/>
  <c r="T68" i="11" s="1"/>
  <c r="H68" i="11" s="1"/>
  <c r="Q70" i="11"/>
  <c r="R70" i="11" s="1"/>
  <c r="T70" i="11" s="1"/>
  <c r="H70" i="11" s="1"/>
  <c r="Q59" i="11"/>
  <c r="R59" i="11" s="1"/>
  <c r="T59" i="11" s="1"/>
  <c r="H59" i="11" s="1"/>
  <c r="Q61" i="11"/>
  <c r="R61" i="11" s="1"/>
  <c r="T61" i="11" s="1"/>
  <c r="H61" i="11" s="1"/>
  <c r="Q63" i="11"/>
  <c r="R63" i="11" s="1"/>
  <c r="T63" i="11" s="1"/>
  <c r="H63" i="11" s="1"/>
  <c r="Q65" i="11"/>
  <c r="R65" i="11" s="1"/>
  <c r="T65" i="11" s="1"/>
  <c r="H65" i="11" s="1"/>
  <c r="Q67" i="11"/>
  <c r="R67" i="11" s="1"/>
  <c r="T67" i="11" s="1"/>
  <c r="H67" i="11" s="1"/>
  <c r="Q69" i="11"/>
  <c r="R69" i="11" s="1"/>
  <c r="T69" i="11" s="1"/>
  <c r="H69" i="11" s="1"/>
  <c r="Q71" i="11"/>
  <c r="R71" i="11" s="1"/>
  <c r="T71" i="11" s="1"/>
  <c r="H71" i="11" s="1"/>
  <c r="R22" i="11"/>
  <c r="T17" i="11"/>
  <c r="H17" i="11" s="1"/>
  <c r="H22" i="11" s="1"/>
  <c r="J54" i="1"/>
  <c r="G10" i="1"/>
  <c r="G8" i="1" s="1"/>
  <c r="S22" i="2"/>
  <c r="C15" i="4"/>
  <c r="J15" i="4" s="1"/>
  <c r="S11" i="2"/>
  <c r="D2" i="10"/>
  <c r="L96" i="11"/>
  <c r="L109" i="11" s="1"/>
  <c r="P96" i="11"/>
  <c r="P109" i="11" s="1"/>
  <c r="Q29" i="11"/>
  <c r="N15" i="11"/>
  <c r="N109" i="11" s="1"/>
  <c r="R27" i="11"/>
  <c r="T24" i="11"/>
  <c r="H24" i="11" s="1"/>
  <c r="Q9" i="11"/>
  <c r="J11" i="4" l="1"/>
  <c r="F43" i="4"/>
  <c r="E23" i="4"/>
  <c r="L24" i="4" s="1"/>
  <c r="L27" i="4" s="1"/>
  <c r="D41" i="4"/>
  <c r="J41" i="4" s="1"/>
  <c r="G90" i="11"/>
  <c r="T98" i="11"/>
  <c r="H98" i="11" s="1"/>
  <c r="R102" i="11"/>
  <c r="D35" i="4"/>
  <c r="J35" i="4" s="1"/>
  <c r="C18" i="4"/>
  <c r="J18" i="4" s="1"/>
  <c r="C8" i="4"/>
  <c r="J8" i="4" s="1"/>
  <c r="G24" i="11"/>
  <c r="H27" i="11"/>
  <c r="R9" i="11"/>
  <c r="Q15" i="11"/>
  <c r="R29" i="11"/>
  <c r="Q96" i="11"/>
  <c r="Q109" i="11" s="1"/>
  <c r="G100" i="11" l="1"/>
  <c r="H102" i="11"/>
  <c r="T29" i="11"/>
  <c r="H29" i="11" s="1"/>
  <c r="R96" i="11"/>
  <c r="T9" i="11"/>
  <c r="H9" i="11" s="1"/>
  <c r="H15" i="11" s="1"/>
  <c r="R15" i="11"/>
  <c r="D29" i="4"/>
  <c r="J29" i="4" s="1"/>
  <c r="D38" i="4"/>
  <c r="J38" i="4" s="1"/>
  <c r="H96" i="11" l="1"/>
  <c r="H109" i="11" s="1"/>
  <c r="G30" i="11"/>
  <c r="R109" i="11"/>
  <c r="E113" i="11" s="1"/>
  <c r="E115" i="11" s="1"/>
  <c r="C51" i="10" s="1"/>
  <c r="C53" i="10" s="1"/>
  <c r="I4" i="10" l="1"/>
  <c r="I2" i="10" s="1"/>
  <c r="C11" i="10"/>
  <c r="H4" i="10"/>
  <c r="H2" i="10" s="1"/>
  <c r="E50" i="4"/>
  <c r="C10" i="1" l="1"/>
  <c r="C8" i="1" s="1"/>
  <c r="C4" i="10"/>
  <c r="C2" i="10" s="1"/>
  <c r="L10" i="1" l="1"/>
  <c r="J10" i="1"/>
  <c r="K8" i="1" l="1"/>
  <c r="M8" i="1" s="1"/>
  <c r="C162" i="1"/>
  <c r="C23" i="4"/>
  <c r="J23" i="4"/>
  <c r="J25" i="4" s="1"/>
  <c r="J26" i="4" s="1"/>
  <c r="D43" i="4" l="1"/>
  <c r="E48" i="4" s="1"/>
  <c r="J43" i="4"/>
  <c r="E47" i="4" l="1"/>
  <c r="F48" i="4" s="1"/>
  <c r="F49" i="4" s="1"/>
  <c r="F50" i="4" s="1"/>
  <c r="F51" i="4" s="1"/>
  <c r="F52" i="4" s="1"/>
  <c r="H52" i="4" s="1"/>
  <c r="E11" i="5"/>
  <c r="E15" i="5" s="1"/>
</calcChain>
</file>

<file path=xl/comments1.xml><?xml version="1.0" encoding="utf-8"?>
<comments xmlns="http://schemas.openxmlformats.org/spreadsheetml/2006/main">
  <authors>
    <author>Gabriel Del Cid</author>
  </authors>
  <commentList>
    <comment ref="A31" authorId="0" shapeId="0">
      <text>
        <r>
          <rPr>
            <b/>
            <sz val="9"/>
            <color indexed="81"/>
            <rFont val="Tahoma"/>
            <family val="2"/>
          </rPr>
          <t>Gabriel Del Cid:</t>
        </r>
        <r>
          <rPr>
            <sz val="9"/>
            <color indexed="81"/>
            <rFont val="Tahoma"/>
            <family val="2"/>
          </rPr>
          <t xml:space="preserve">
la direccion no prporciono informacion en su infome de la meta 20,21 y 29
</t>
        </r>
      </text>
    </comment>
  </commentList>
</comments>
</file>

<file path=xl/comments2.xml><?xml version="1.0" encoding="utf-8"?>
<comments xmlns="http://schemas.openxmlformats.org/spreadsheetml/2006/main">
  <authors>
    <author>Gabriel Del Cid</author>
  </authors>
  <commentList>
    <comment ref="A36" authorId="0" shapeId="0">
      <text>
        <r>
          <rPr>
            <b/>
            <sz val="9"/>
            <color indexed="81"/>
            <rFont val="Tahoma"/>
            <family val="2"/>
          </rPr>
          <t>Gabriel Del Cid:</t>
        </r>
        <r>
          <rPr>
            <sz val="9"/>
            <color indexed="81"/>
            <rFont val="Tahoma"/>
            <family val="2"/>
          </rPr>
          <t xml:space="preserve">
la direccion no prporciono informacion en su infome de la meta 20,21 y 29
</t>
        </r>
      </text>
    </comment>
  </commentList>
</comments>
</file>

<file path=xl/sharedStrings.xml><?xml version="1.0" encoding="utf-8"?>
<sst xmlns="http://schemas.openxmlformats.org/spreadsheetml/2006/main" count="1283" uniqueCount="619">
  <si>
    <t>COMISION DEL DEPORTE DEL ESTADO DE SONORA</t>
  </si>
  <si>
    <t>DIRECCION DE ADMINISTRACION Y FINANZAS</t>
  </si>
  <si>
    <t>DEPARTAMENTO DE RECURSOS FINANCIEROS</t>
  </si>
  <si>
    <t>DESCRIPCIÓN</t>
  </si>
  <si>
    <t>SERVICIOS PERSONALES</t>
  </si>
  <si>
    <t>Sueldos</t>
  </si>
  <si>
    <t>Remuneraciones Diversas</t>
  </si>
  <si>
    <t>Riesgo Laboral</t>
  </si>
  <si>
    <t>Ayuda para habitacion</t>
  </si>
  <si>
    <t>Ayuda para Despensa</t>
  </si>
  <si>
    <t>Ayuda Para Energia Electrica</t>
  </si>
  <si>
    <t>Honorarios</t>
  </si>
  <si>
    <t>Sueldo Base Personal Eventual</t>
  </si>
  <si>
    <t>Retribuciones por servicio de carácter</t>
  </si>
  <si>
    <t>Prima y acreditaciones por años de serv.efvo prestadso al personal</t>
  </si>
  <si>
    <t>Prima vacacional</t>
  </si>
  <si>
    <t>Gratificación fin de año</t>
  </si>
  <si>
    <t>compensacion por ajuste a calendario</t>
  </si>
  <si>
    <t>Compensacion por bono navideño</t>
  </si>
  <si>
    <t>Remuneraciones por horas extraordinarias</t>
  </si>
  <si>
    <t>Estimulos al Personal de confianza</t>
  </si>
  <si>
    <t>Cuotas seg vida isssteson</t>
  </si>
  <si>
    <t>Cuotas seguro de retiro</t>
  </si>
  <si>
    <t>Cuotas fovisssteson</t>
  </si>
  <si>
    <t>Seguros por defuncion familiar</t>
  </si>
  <si>
    <t>Seguro de retiro estatal</t>
  </si>
  <si>
    <t>Otras cuotas de seguro colectivos</t>
  </si>
  <si>
    <t>Otros seguros de carácter laboral</t>
  </si>
  <si>
    <t>Indemnizaciones al personal</t>
  </si>
  <si>
    <t xml:space="preserve">Pago de Liquidaciones </t>
  </si>
  <si>
    <t>Dias economicos y de descanso obligatorio no disfrutados</t>
  </si>
  <si>
    <t>Ayuda para guarderías a madres trabajadoras</t>
  </si>
  <si>
    <t>Apoyo para útiles escolares</t>
  </si>
  <si>
    <t>Apoyo para desarrollo y Capacitacion</t>
  </si>
  <si>
    <t>Ayuda para servicio de trasporte</t>
  </si>
  <si>
    <t>Compensacion en apoyo a la discapacidad</t>
  </si>
  <si>
    <t>Bono días de madres</t>
  </si>
  <si>
    <t>Bono aniversario sindical</t>
  </si>
  <si>
    <t>Otras prestaciones</t>
  </si>
  <si>
    <t>Bono por puntualidad</t>
  </si>
  <si>
    <t>Compensacion por titulacion a nivel licenciatura</t>
  </si>
  <si>
    <t>MATERIALES Y SUMINISTROS</t>
  </si>
  <si>
    <t>Materiales, utiles y equipo menosres de oficina</t>
  </si>
  <si>
    <t>Materiales y útiles de impresión y reproducción</t>
  </si>
  <si>
    <t>Mat.y utiles p/el procesamiento eq y bienes informaticos</t>
  </si>
  <si>
    <t>Materiales de limpieza</t>
  </si>
  <si>
    <t>Productos alimenticios p/el personal en las instal</t>
  </si>
  <si>
    <t>Productos alimenticios para personas derivado de la prestacion de servicios publicos en unidades de salud, educativas y otras</t>
  </si>
  <si>
    <t>Adquisicion de agua potable</t>
  </si>
  <si>
    <t>Alimentacion de animales</t>
  </si>
  <si>
    <t>Utencilios para el servicio de alimentacion</t>
  </si>
  <si>
    <t>Productos quimicos farmaceuticos</t>
  </si>
  <si>
    <t>Productos metalicos a base</t>
  </si>
  <si>
    <t>Cemento y productos de concreto</t>
  </si>
  <si>
    <t>Cal, yeso y productos de yeso</t>
  </si>
  <si>
    <t>Madera y productos de madera</t>
  </si>
  <si>
    <t>Vidrio y produtos de vidrio</t>
  </si>
  <si>
    <t>Material eléctrico y electrónico</t>
  </si>
  <si>
    <t>Articulos metalicos para la construccion</t>
  </si>
  <si>
    <t>materiales complementarios</t>
  </si>
  <si>
    <t>Otros materiales y articulos de construccion  y reparacion</t>
  </si>
  <si>
    <t xml:space="preserve">Productos Quimicos Basicos </t>
  </si>
  <si>
    <t>Medicinas y productos farmacéuticos</t>
  </si>
  <si>
    <t>Oxigeno y gases para uso medico</t>
  </si>
  <si>
    <t>Materiales, accesorios y suministros</t>
  </si>
  <si>
    <t>Otros quimicos</t>
  </si>
  <si>
    <t>Combustibles</t>
  </si>
  <si>
    <t>Lubricantes y aditivos</t>
  </si>
  <si>
    <t>Vestuarios y uniformes</t>
  </si>
  <si>
    <t>Artículos deportivos</t>
  </si>
  <si>
    <t>Productos textiles</t>
  </si>
  <si>
    <t>Herramientas menores</t>
  </si>
  <si>
    <t>Refacciones y accesorios menores</t>
  </si>
  <si>
    <t>Refacciones y accesorios para equipo de computo y tecnologia de la informacion</t>
  </si>
  <si>
    <t>Energía eléctrica</t>
  </si>
  <si>
    <t xml:space="preserve">Agua </t>
  </si>
  <si>
    <t>Telefonia celular</t>
  </si>
  <si>
    <t>Servicios de telecomunicaciones</t>
  </si>
  <si>
    <t>Serv acceso a internet, redes y proces.informacion</t>
  </si>
  <si>
    <t>Arrendamiento de Edificios</t>
  </si>
  <si>
    <t>Arrendamiento de muebles maquinaria y equipo</t>
  </si>
  <si>
    <t xml:space="preserve">Arrendamiento de equipo y nienes muebles </t>
  </si>
  <si>
    <t>Arrendamiento de equipo de transporte</t>
  </si>
  <si>
    <t>Arrendamiento de maquinaria</t>
  </si>
  <si>
    <t>Patentes regalias y otros</t>
  </si>
  <si>
    <t>Otros arrendamientos</t>
  </si>
  <si>
    <t>Serv.legales, de contabilidad, auditorias y relaci</t>
  </si>
  <si>
    <t>Servicios de capacitacion</t>
  </si>
  <si>
    <t>Servicios de Informatica</t>
  </si>
  <si>
    <t>Servicios de consultoria</t>
  </si>
  <si>
    <t>Servicio de Investigacion Cientifica</t>
  </si>
  <si>
    <t>Impresión y publicaciones oficiales</t>
  </si>
  <si>
    <t>Licitaciones, convenios y convocatorias</t>
  </si>
  <si>
    <t>Servicio de vigilancia</t>
  </si>
  <si>
    <t>Servicios financieros y bancarios</t>
  </si>
  <si>
    <t>Seguro de responsabilidad patrimonial y fianzas</t>
  </si>
  <si>
    <t>Seguro de bienes Patrimoniales</t>
  </si>
  <si>
    <t>Fletes y maniobras</t>
  </si>
  <si>
    <t>Mantenimiento y conservación de inmuebles</t>
  </si>
  <si>
    <t>Mantenimiento y conservación de mobiliario y equipo</t>
  </si>
  <si>
    <t>Mantenimiento y conservación de bienes informáticos</t>
  </si>
  <si>
    <t>Mantenimiento y conservación de equipo de transporte</t>
  </si>
  <si>
    <t>Mantenimiento y conservación de maquinaria y equipo</t>
  </si>
  <si>
    <t>Mantenimiento y conservación de maquinaria y herramienta</t>
  </si>
  <si>
    <t>Servicio de jardineria y fumigamicion</t>
  </si>
  <si>
    <t>Difusuin de Radio, television y otros medios de programas gubernamentales</t>
  </si>
  <si>
    <t>Pasajes aereos</t>
  </si>
  <si>
    <t>Pasajes terrestres</t>
  </si>
  <si>
    <t>Viaticos en el pais</t>
  </si>
  <si>
    <t>Gastos de camino</t>
  </si>
  <si>
    <t>Cuotas</t>
  </si>
  <si>
    <t xml:space="preserve">Gastos ceremoniales </t>
  </si>
  <si>
    <t>Gastos de orden social y cultural</t>
  </si>
  <si>
    <t>Congresos y  convenciones</t>
  </si>
  <si>
    <t>Exposiciones</t>
  </si>
  <si>
    <t>Impuestos y derechos</t>
  </si>
  <si>
    <t>Servicios asistenciales</t>
  </si>
  <si>
    <t>TRASFERENCIAS, ASIGNACIONES, SUBSIDIOS Y OTRAS AYUDAS</t>
  </si>
  <si>
    <t>Trasferencias otorgadas a entidades federativas y municipios</t>
  </si>
  <si>
    <t>Fomento deportivo</t>
  </si>
  <si>
    <t>Trasferencia para el sector privado externo (Apoyo a asociaciones deportivas estatales)</t>
  </si>
  <si>
    <t>BIENES MUEBLES, INMUEBLES E INTANGIBLES</t>
  </si>
  <si>
    <t>Otros Mobiliarios y equipo de administracion</t>
  </si>
  <si>
    <t>Mobiliario y equipo para escuelas, laboratorios y talleres</t>
  </si>
  <si>
    <t>Equipo y aparatos audivisiales</t>
  </si>
  <si>
    <t>Vehiculos y equipo  terrestre</t>
  </si>
  <si>
    <t>Maquinaria y equipo industrial</t>
  </si>
  <si>
    <t>Herramientas</t>
  </si>
  <si>
    <t>Refaciones y accesorios mayores</t>
  </si>
  <si>
    <t>COMISION DEL DEPROTE DEL ESTADO DE SONORA</t>
  </si>
  <si>
    <t xml:space="preserve">PARTIDA </t>
  </si>
  <si>
    <t>CONCEPTO</t>
  </si>
  <si>
    <t>APORTACIONES SERVICIO MEDICO ISSSTESON</t>
  </si>
  <si>
    <t>ASIGNACIONES PRESTAMO PRENDARIO</t>
  </si>
  <si>
    <t>PAGAS POR DEFUNCION PENSIONES Y JUBILACIONES</t>
  </si>
  <si>
    <t xml:space="preserve">CAMBIA A </t>
  </si>
  <si>
    <t>SEGUROS POR DEFUNCION FAMILIAR</t>
  </si>
  <si>
    <t>BECAS EDUCATIVAS</t>
  </si>
  <si>
    <t>BECAS OTORGADAS POR LA SEC</t>
  </si>
  <si>
    <t xml:space="preserve">PREMIOS ESTIMULOS, RECOMPENSAS, BECAS Y SEGUROS A DEPORTISTAS </t>
  </si>
  <si>
    <t>CUOTAS SERVICIO MEDICO ISSSTESON</t>
  </si>
  <si>
    <t>ASIGNACIONES PARA PRESTAMO PRENDARIO</t>
  </si>
  <si>
    <t>RECLASIFICACION DE PARTIDAS DEL GASTO PARA EL EJERCICIO 2017</t>
  </si>
  <si>
    <t>Aportaciones servicio  Medico Isssteson</t>
  </si>
  <si>
    <t>Asignaciones para Préstamo prendario</t>
  </si>
  <si>
    <t>Asignaciones para préstamo corto  plazo</t>
  </si>
  <si>
    <t>Otras prestaciones de seguridad social</t>
  </si>
  <si>
    <t>Cuotas para infraestructura Equipo y mantenimiento hospilaarios</t>
  </si>
  <si>
    <t>Pagas por defuncion pensión  y jubilaciones</t>
  </si>
  <si>
    <t>Servicios Profesionales, cientificos y tecnicos integrales</t>
  </si>
  <si>
    <t>Servicio de limpieza y manejo de desechos</t>
  </si>
  <si>
    <t>Servicios creativos de reproduccion y produccion de publicidad excepto internet</t>
  </si>
  <si>
    <t>Pasaje maritimo, lacustres y fluviales</t>
  </si>
  <si>
    <t>Penas mulyas, accesorios y actualizaciones</t>
  </si>
  <si>
    <t>Premios, estimulos,recompensas,becas y seguros a deportistas</t>
  </si>
  <si>
    <t>Equipos de computo y de tecnologias de la informacion</t>
  </si>
  <si>
    <t>Aparatos deportivos</t>
  </si>
  <si>
    <t>Muebles de oficina y estanteria</t>
  </si>
  <si>
    <t>EJERCICIO 2017</t>
  </si>
  <si>
    <t>Telefónia tradicional</t>
  </si>
  <si>
    <t>CAPITULO/ PARTIDA</t>
  </si>
  <si>
    <t>CONCENTRADO</t>
  </si>
  <si>
    <t>Dirección General</t>
  </si>
  <si>
    <t>Dirección de Administración y Finanzas</t>
  </si>
  <si>
    <t>Organo de Control y Desarrollo Administrativo</t>
  </si>
  <si>
    <t>TOTAL DEL ANTEPROYECTO</t>
  </si>
  <si>
    <t>ANTEPROYECTO AL PRESUPUESTO DE EGRESOS</t>
  </si>
  <si>
    <t xml:space="preserve"> </t>
  </si>
  <si>
    <t>OLIMPIADA ESTATAL</t>
  </si>
  <si>
    <t>OLIMPIADA REGIONAL</t>
  </si>
  <si>
    <t>OLIMPIADA NACIONAL</t>
  </si>
  <si>
    <t>BECAS</t>
  </si>
  <si>
    <t>ALTO RENDIEMNINTO</t>
  </si>
  <si>
    <t>ENTRENADORES NOMINA</t>
  </si>
  <si>
    <t>CURSO SICCED</t>
  </si>
  <si>
    <t>DEPORTE FEDERADO</t>
  </si>
  <si>
    <t>PROGRAMA TOKIO</t>
  </si>
  <si>
    <t>PROGRAMA BUENOS AIRES</t>
  </si>
  <si>
    <t xml:space="preserve">Arrendamiento de equipo y Bienes muebles </t>
  </si>
  <si>
    <t>UNIFORMES</t>
  </si>
  <si>
    <t>MATAERIAL DEPORTIVO Y CONCENT</t>
  </si>
  <si>
    <t>TOTALES</t>
  </si>
  <si>
    <t xml:space="preserve">           TOTALES</t>
  </si>
  <si>
    <t>DIRECCIÓN GENERAL</t>
  </si>
  <si>
    <t xml:space="preserve">DIRECCIÓN </t>
  </si>
  <si>
    <t>ADMINISTRACIÓN Y FINANZAS</t>
  </si>
  <si>
    <t xml:space="preserve">DIRECCION </t>
  </si>
  <si>
    <t>INFRAESTRUCTURA DEPORTIVA</t>
  </si>
  <si>
    <t>GASTOS OPERATIVOS</t>
  </si>
  <si>
    <t>TOTAL</t>
  </si>
  <si>
    <t>COMP. OTROS</t>
  </si>
  <si>
    <t>DIRECCIÓN</t>
  </si>
  <si>
    <t>DIRECCION DE INFRAESTRUCTURA</t>
  </si>
  <si>
    <t>DEPORTIVA</t>
  </si>
  <si>
    <t>ORIGEN DE LOS RECURSOS:</t>
  </si>
  <si>
    <t>RECURSO ESTATAL:</t>
  </si>
  <si>
    <t>INGRESOS PROPIOS:</t>
  </si>
  <si>
    <t>TOTAL:</t>
  </si>
  <si>
    <t xml:space="preserve"> PRESUPUESTO DE INGRESOS </t>
  </si>
  <si>
    <t>DD</t>
  </si>
  <si>
    <t>AR</t>
  </si>
  <si>
    <t>TOT</t>
  </si>
  <si>
    <t>Dirección  del Deporte</t>
  </si>
  <si>
    <t>DEL DEPORTE</t>
  </si>
  <si>
    <t>Información Programática</t>
  </si>
  <si>
    <t>Unidad Ejecutora</t>
  </si>
  <si>
    <t>Eje Rector</t>
  </si>
  <si>
    <t>Reto</t>
  </si>
  <si>
    <t>Estrategia</t>
  </si>
  <si>
    <t>Prog. Estatal</t>
  </si>
  <si>
    <t>Proceso</t>
  </si>
  <si>
    <t>Indicador</t>
  </si>
  <si>
    <t>Descripción</t>
  </si>
  <si>
    <t>Unidad de Medida</t>
  </si>
  <si>
    <t>*Frecuencia de medición</t>
  </si>
  <si>
    <t>Programado</t>
  </si>
  <si>
    <t>Meta Anual</t>
  </si>
  <si>
    <t>I TRIM</t>
  </si>
  <si>
    <t>II TRIM</t>
  </si>
  <si>
    <t>III TRIM</t>
  </si>
  <si>
    <t>IV TRIM</t>
  </si>
  <si>
    <t>4Z0</t>
  </si>
  <si>
    <t>Direccion General</t>
  </si>
  <si>
    <t>4T</t>
  </si>
  <si>
    <t>Todos los sonorenses todas las oportunidades</t>
  </si>
  <si>
    <t>Gobierno eficiente, innovador, transparente y con sensibilidad social</t>
  </si>
  <si>
    <t>Fortalecer el proceso de planeación-programación-presupuestación  vinculándolo a la evaluación de resultados de gobierno estatal</t>
  </si>
  <si>
    <t>Deporte y recreación</t>
  </si>
  <si>
    <t>0FJ</t>
  </si>
  <si>
    <t>Planeacion, evaluacion y control institucional</t>
  </si>
  <si>
    <t>Idicice de cumplimiento de informes programdos</t>
  </si>
  <si>
    <t>Reporte</t>
  </si>
  <si>
    <t>Trimestral</t>
  </si>
  <si>
    <t>Direccion de Infraestructura Deportiva</t>
  </si>
  <si>
    <t>Posicionar a sonora entre las entidades líderes a nivel nacional en el desarrollo del deporte</t>
  </si>
  <si>
    <t>Crear el clúster del deporte para incrementar la construcción, rehabilitación de espacios deportivos multidisciplinarios en los diferentes puntos del estado.</t>
  </si>
  <si>
    <t>00X</t>
  </si>
  <si>
    <t>Programa de Infraestructura Deportiva 2016</t>
  </si>
  <si>
    <t>Construcción, rehabilitación y equipamiento de infraestructura deportiva</t>
  </si>
  <si>
    <t>4Z2</t>
  </si>
  <si>
    <t>Crear centros de alto rendimiento que cuenten con entrenadores certificados y el apoyo de las ciencias aplicadas al deporte.</t>
  </si>
  <si>
    <t>0K1</t>
  </si>
  <si>
    <t xml:space="preserve">Contribuir a la fornacion de atletas de alto rendimiento </t>
  </si>
  <si>
    <t>Olimpiada y paralimpiada nacional</t>
  </si>
  <si>
    <t>4Z3</t>
  </si>
  <si>
    <t>Direccion de Administracion y Finanzas</t>
  </si>
  <si>
    <t>0H0</t>
  </si>
  <si>
    <t xml:space="preserve">Administracion de Recursos </t>
  </si>
  <si>
    <t>Eficiencia  administrativa</t>
  </si>
  <si>
    <t>Total de indicadores</t>
  </si>
  <si>
    <t>* En función de la frecuencia de medición se presentará o no la ficha técnica del indicador.</t>
  </si>
  <si>
    <t>COMISION DEL DEPORTE DEL ESTADO DE SONORA.</t>
  </si>
  <si>
    <t>DEPARTAMENTO DE RECURSO FINANCIEROS</t>
  </si>
  <si>
    <t>DEFINICION DEL PROGRAMA ANUAL PARA EL EJERCICIO 2017</t>
  </si>
  <si>
    <t>Ctl.</t>
  </si>
  <si>
    <t>Variables</t>
  </si>
  <si>
    <t xml:space="preserve">Unidad de medida  </t>
  </si>
  <si>
    <t>DIRECCION GENERAL</t>
  </si>
  <si>
    <t xml:space="preserve"> CONVENIO</t>
  </si>
  <si>
    <t xml:space="preserve">ASESORÍA JURÍDICA AL COMITÉ DE ADQUISICIONES, SERVICIOS Y ARRENDAMIENTOS DE CODESON. </t>
  </si>
  <si>
    <t>BRINDAR ASESORIA JURIDICA A LAS UNIDADES ADMINISTRATIVAS</t>
  </si>
  <si>
    <t>ELABORAR CONTRATOS DE PRESTACIÓN DE SERVICIOS POR TIEMPO DETERMINADO, AL PERSONAL QUE LABORA EN LOS CAMPAMENTOS DE VERANO.</t>
  </si>
  <si>
    <t>CONTRATO</t>
  </si>
  <si>
    <t>REUNION</t>
  </si>
  <si>
    <t>DOCUMENTO</t>
  </si>
  <si>
    <t xml:space="preserve">DIFUNDIR Y PROMOVER LOS PROGRAMAS, ACTIVIDADES  Y EVENTOS ORGANIZADOS POR LA COMISIÓN DEL DEPORTE DEL ESTADO DE SONORA PRINCIPALMENTE A TRAVÉS DE LOS MEDIOS DE COMUNICACIÓN Y PAGINA WEB  </t>
  </si>
  <si>
    <t>REPORTE</t>
  </si>
  <si>
    <t>INFORME</t>
  </si>
  <si>
    <t>ELABORACIÓN DE PROYECTO EJECUTIVO</t>
  </si>
  <si>
    <t>SEGUIMIENTO Y CUMPLIMIENTO DE REQUISICIONES DE AUDITORIA</t>
  </si>
  <si>
    <t>ADMINISTRAR LOS RECURSOS HUMANOS DE LA COMISION</t>
  </si>
  <si>
    <t>REPORTES</t>
  </si>
  <si>
    <t>SUMINISTRAR LOS BIENES Y SERVICIOS QUE REQUIERAN LAS UNIDADES ADMINISTRATIVAS</t>
  </si>
  <si>
    <t>REALIZAR INVENTARIOS DE ACTIVOS FIJOS</t>
  </si>
  <si>
    <t>INVENTARIO</t>
  </si>
  <si>
    <t>SOMETER A AUTORIZACIÓN DEL COMITÉ DE ADQUISICIONES Y SERVICIOS LOS ASUNTOS QUE ASI LO REQUIERAN.</t>
  </si>
  <si>
    <t xml:space="preserve"> INTEGRAR Y ELABORAR  EL INFORME TRIMESTRAL DEL  AVANCE DE  LA GESTION FINANACIERA, ASI COMO SU CIERRE ANUAL</t>
  </si>
  <si>
    <t xml:space="preserve">ELABORAR MENSUALMENTE LOS ESTADOS FINANCIEROS Y SU CIERRE ANUAL </t>
  </si>
  <si>
    <t xml:space="preserve">TOTAL </t>
  </si>
  <si>
    <t xml:space="preserve">PRIMER </t>
  </si>
  <si>
    <t>SEGUNDO</t>
  </si>
  <si>
    <t>TERCERO</t>
  </si>
  <si>
    <t>CUARTO</t>
  </si>
  <si>
    <t>TRIMESTRES</t>
  </si>
  <si>
    <t xml:space="preserve">PRGRAMACION ANUAL </t>
  </si>
  <si>
    <t>DIRECCION DEL DEPORTE</t>
  </si>
  <si>
    <t>ENERO</t>
  </si>
  <si>
    <t>FEBRERO</t>
  </si>
  <si>
    <t>MARZO</t>
  </si>
  <si>
    <t>ABRIL</t>
  </si>
  <si>
    <t>MAYO</t>
  </si>
  <si>
    <t>JUNIO</t>
  </si>
  <si>
    <t>JULIO</t>
  </si>
  <si>
    <t>AGOSTO</t>
  </si>
  <si>
    <t>SEPTIEMBRE</t>
  </si>
  <si>
    <t>OCTUBRE</t>
  </si>
  <si>
    <t>NOVIEMBRE</t>
  </si>
  <si>
    <t>DICIEMBRE</t>
  </si>
  <si>
    <t>Materiales, utiles y eq menores de oficina</t>
  </si>
  <si>
    <t>Materiales y utiles de impresion y reproduccion</t>
  </si>
  <si>
    <t>Material de limpieza</t>
  </si>
  <si>
    <t xml:space="preserve">Productos alim p/pers deriv de la pres serv pub </t>
  </si>
  <si>
    <t>Utensilios para el servicio de alimentacion</t>
  </si>
  <si>
    <t>Material electrico y electronico</t>
  </si>
  <si>
    <t>Medicinas y productos farmaceuticos</t>
  </si>
  <si>
    <t>Vestuario y uniformes</t>
  </si>
  <si>
    <t>Articulos deportivos</t>
  </si>
  <si>
    <t>Refacciones y acc menores eq de transporte</t>
  </si>
  <si>
    <t>Arrendamiento de muebles, maquinaria y equipo</t>
  </si>
  <si>
    <t>Serv. profesionales, cientificos y tecnicos integr</t>
  </si>
  <si>
    <t>Seguros de responsabilidad patrimoniall y fianzas</t>
  </si>
  <si>
    <t>Seguro de bienes patrimoniales</t>
  </si>
  <si>
    <t>Mtto y conservacion de inmuebles</t>
  </si>
  <si>
    <t>Mtto y conservacion de equipo de transporte</t>
  </si>
  <si>
    <t>Difusion radio,tv y otros mensajes s/prog y act.gu</t>
  </si>
  <si>
    <t>Difusionvradio,tv y otros medios mensajes comercia</t>
  </si>
  <si>
    <t>Serv creat.preproduc y produc pub excep internet</t>
  </si>
  <si>
    <t>Gastos de ceremonial</t>
  </si>
  <si>
    <t>Equipo  computo y de tecnologias de la informacion</t>
  </si>
  <si>
    <t>Arrendamiento de equipo y bienes informaticos</t>
  </si>
  <si>
    <t>COMISION DEL DEPORTE DE ESTADO DE SONORA</t>
  </si>
  <si>
    <t>DIRECION DE ADMINISTRACION Y FINANZAS</t>
  </si>
  <si>
    <t>PARTIDA</t>
  </si>
  <si>
    <t>'509-0-0-21201-000-000-0-000</t>
  </si>
  <si>
    <t>'509-0-0-26101-000-000-0-000</t>
  </si>
  <si>
    <t>'509-0-0-35101-000-000-0-000</t>
  </si>
  <si>
    <t>ORGANO DE CONTROL Y DESARROLLO ADMINISTRATIVO</t>
  </si>
  <si>
    <t>DEPARTAMENTO DE CONTABILIDAD</t>
  </si>
  <si>
    <t>RELACION DE GASTOS MENSUAL,  POR DIRECCION Y PARTIDA</t>
  </si>
  <si>
    <t>EJERCICIO 2016</t>
  </si>
  <si>
    <t>DIRECCION GENERAL 2016</t>
  </si>
  <si>
    <t>Meta anual</t>
  </si>
  <si>
    <t>1er Trimestre</t>
  </si>
  <si>
    <t>2do Trimestre</t>
  </si>
  <si>
    <t>3er Trimestre</t>
  </si>
  <si>
    <t>4to Trimestre</t>
  </si>
  <si>
    <t>CELEBRAR CONVENIO DE COLABORACIÓN CON LA COMISIÓN NACIONAL DE CULTURA FÍSICA Y DEPORTE.</t>
  </si>
  <si>
    <t>CELEBRAR CONVENIOS DE COLABORACIÓN CON EL SECTOR PÚBLICO, SOCIAL Y PRIVADO.</t>
  </si>
  <si>
    <t>CELEBRAR CONVENIOS DE COLABORACIÓN CON ASOCIACIONES DEPORTIVAS ESTATALES.</t>
  </si>
  <si>
    <t xml:space="preserve">CELEBRAR ACUERDOS DE COOPERACIÓN EN MATERIA DE CULTURA FÍSICA Y DEPORTE CON ÓRGANOS GUBERNAMENTALES Y ORGANIZACIONES INTERNACIONALES. </t>
  </si>
  <si>
    <t xml:space="preserve">SOMETER A CONSIDERACIÓN DE LA JUNTA DIRECTIVA EL ANTEPROYECTO DEL PROGRAMA DEL PRESUPUESTO DE INGRESOS Y EGRESOS. </t>
  </si>
  <si>
    <t xml:space="preserve">PRESENTAR A LA JUNTA DIRECTIVA EL INFORME DE ACTIVIDADES DE LA COMISIÓN, INCLUYENDO EL EJERCICIO DE LOS PRESUPUESTOS DE INGRESOS Y EGRESOS, ASÍ COMO LOS ESTADOS FINANCIEROS CORRESPONDIENTES. </t>
  </si>
  <si>
    <t>DIRECCION JURIDICA</t>
  </si>
  <si>
    <t xml:space="preserve">ELABORAR CONTRATOS DE ARRENDAMIENTO, ADQUISICIONES,  PRESTACION DE SERVICIOS Y OBRA PÚBLICA. </t>
  </si>
  <si>
    <t>ORGANIZAR Y COORDINAR LAS REUNIONES DE CONSEJO DIRECTIVO</t>
  </si>
  <si>
    <t>VALIDAR FORMATO CONTRATOS DE PRESTACIÓN DE SERVICIOS POR TIEMPO DETERMINADO, AL PERSONAL QUE LABORA EN LOS CAMPAMENTOS DE VERANO.</t>
  </si>
  <si>
    <t>EVENTOS DE OLIMPIADA NACIONAL EN SUS DIFERENTES PROCESOS, ESTATAL, REGIONAL Y NACIONAL</t>
  </si>
  <si>
    <t>PROPORCIONAR APOYOS CON BOLETOS DE AVION A ATLETAS DE OLIMPIADA Y CAMPEONATO NACIONAL, ENTRENADORES, DELEGADOS Y JUECES (VIAJE SENCILLO)</t>
  </si>
  <si>
    <t>PROPORCIONAR APOYOS CON BOLETOS DE AVION PARA ATLETAS SELECCIONADOS NACIONALES (VIAJE SENCILLO).</t>
  </si>
  <si>
    <t>PROPORCIONAR APOYOS DE PASAJES DE AUTOBUS A ATLETAS, ENTRENADORES, DELEGADOS Y JUECES (VIAJE SENCILLO)</t>
  </si>
  <si>
    <t>OTORGAR BECAS ECONOMICAS AUTORIZADAS POR EL COMITÉ DE BECAS DE CODESON</t>
  </si>
  <si>
    <t>OTORGAR APOYOS PARA ATLETAS TALENTOS DEPORTIVOS Y DE ALTO RENDIMIENTO</t>
  </si>
  <si>
    <t>COORDINAR CON LOS MUNICIPIOS  LA PROMOCION DE LA CULTURA FISICA Y EL DEPORTE.</t>
  </si>
  <si>
    <t>LLEVAR A CABO EVENTOS DEPORTIVOS Y ACTIVACIONES FISICAS EN COLONIAS FOCALIZADAS.</t>
  </si>
  <si>
    <t xml:space="preserve">LLEVAR A CABO LOS PROGRAMAS FEDERALES DE CULTURA FISICA. </t>
  </si>
  <si>
    <t>LLEVAR A CABO EVENTOS DE TRASCENDENCIA PARA LA PROMOCION DE LA CULTURA FISICA Y EL DEPORTE.</t>
  </si>
  <si>
    <t>LLEVAR A CABO LA FIRMA DE CONVENIOS CON ASOCIACIONES PARA DETERMINAR EL USO DE LOS RECURSOS ASIGNADOS A CADA UNA DE ELLAS</t>
  </si>
  <si>
    <t>TRAMITAR APOYOS ECONOMICOS O EN ESPECIE A LAS ASOCIACIONES DEPORTIVAS, SEGÚN CONVENIO.</t>
  </si>
  <si>
    <t>CONTROLAR Y DAR SEGUIMIENTO A TRAVES DE NUESTROS ENTRENADORES, A LOS PLANES DE ENTRENAMIENTO DE LOS TALENTOS DEPORTIVOS, ATLETAS DE DESARROLLO Y DEPORTISTAS DE ALTO RENDIMIENTO.</t>
  </si>
  <si>
    <t>LLEVAR ACABO LAS CAPACITACIONES PARA ENTRENADORES</t>
  </si>
  <si>
    <t>LLEVAR A CABO EVENTOS PARA CAPTACION DE TALENTOS.</t>
  </si>
  <si>
    <t>REALIZAR INFORME ANTE CONADE SOBRE LA RESERVA DEPORTIVA NACIONAL.</t>
  </si>
  <si>
    <t>BRINDAR ATENCION MEDICA Y DEL AREA DE CIENCIAS APLICADAS A TALENTOS DEPORTIVOS, ATLETAS EN DESARROLLO Y DEPORTISTAS DE ALTO RENDIMIENTO.</t>
  </si>
  <si>
    <t>Avances de Obra</t>
  </si>
  <si>
    <t>Informe</t>
  </si>
  <si>
    <t>Elaboración de Proyecto Ejecutivo</t>
  </si>
  <si>
    <t>Seguimiento y Cumplimiento de Requisiciones de Auditoria</t>
  </si>
  <si>
    <t>Instalaciones (Rentas y Prestamos)</t>
  </si>
  <si>
    <t>Logistica de Eventos</t>
  </si>
  <si>
    <t>Organización y Supervisar Guardias de Seguridad</t>
  </si>
  <si>
    <t>Supervión de Limpiza de Intalaciones</t>
  </si>
  <si>
    <t>ELABORAR UN INFORME MENSUAL  DEL EJERCICIO DEL PRESUPUESTO DE EGRESOS</t>
  </si>
  <si>
    <t>AVANCES DE OBRA</t>
  </si>
  <si>
    <t>INSTALACIONES (RENTAS Y PRESTAMOS)</t>
  </si>
  <si>
    <t>LOGISTICA DE EVENTOS</t>
  </si>
  <si>
    <t>ORGANIZACIÓN Y SUPERVISAR GUARDIAS DE SEGURIDAD</t>
  </si>
  <si>
    <t>SUPERVIÓN DE LIMPIZA DE INTALACIONES</t>
  </si>
  <si>
    <t>Dirección Juridica</t>
  </si>
  <si>
    <t xml:space="preserve"> PRESUPUESTO DE EGRESOS</t>
  </si>
  <si>
    <t xml:space="preserve">PROGRAMACION DEL DESARROLLO DE  METAS (PROGRAMA ANUAL) </t>
  </si>
  <si>
    <t>Direccion deL Deporte</t>
  </si>
  <si>
    <t>Direccion juridica</t>
  </si>
  <si>
    <t>INVERSION PUBLICA</t>
  </si>
  <si>
    <t>Gas</t>
  </si>
  <si>
    <t>DESCRIPCION</t>
  </si>
  <si>
    <t>UNIDAD DE MEDIDA</t>
  </si>
  <si>
    <t xml:space="preserve">Dirección de Infraestructura </t>
  </si>
  <si>
    <t>Estimulos al personal</t>
  </si>
  <si>
    <t>NOMBRE</t>
  </si>
  <si>
    <t>PUESTO</t>
  </si>
  <si>
    <t>DIRECCION</t>
  </si>
  <si>
    <t>MENSUAL</t>
  </si>
  <si>
    <t>SUELDO ANUAL</t>
  </si>
  <si>
    <t>QUINCENAL</t>
  </si>
  <si>
    <t>POR DIRECCCION</t>
  </si>
  <si>
    <t>Olivares Schmitd Erick Salvador</t>
  </si>
  <si>
    <t>Gonzalez Valenzuela Fernanda</t>
  </si>
  <si>
    <t>Canizales Sedano Emilio</t>
  </si>
  <si>
    <t>Leon Gamez German</t>
  </si>
  <si>
    <t>Burruel Sandoval Hector Daniel</t>
  </si>
  <si>
    <t>Cota Peraza Hector Manuel</t>
  </si>
  <si>
    <t>Moreno Guerrero Blanca Nohelia</t>
  </si>
  <si>
    <t>Auxiliar Administrativo</t>
  </si>
  <si>
    <t>Administracion Y Finanzas</t>
  </si>
  <si>
    <t>Carlos Alfonso Chavez Arvizu</t>
  </si>
  <si>
    <t>Arlette Amelia Lopez Godinez</t>
  </si>
  <si>
    <t>Reyna Rafaela Villa Morales</t>
  </si>
  <si>
    <t>Martinez Chavez Cecilia Del Rocio</t>
  </si>
  <si>
    <t xml:space="preserve">Coordinador </t>
  </si>
  <si>
    <t>Desarrollo Del Deporte</t>
  </si>
  <si>
    <t>Carlos Ruben Arrieta Rodriguez</t>
  </si>
  <si>
    <t>Fernando Palafox Gil</t>
  </si>
  <si>
    <t>Nazbyth Adriana Pacheco Alvarado</t>
  </si>
  <si>
    <t>Infraestructura</t>
  </si>
  <si>
    <t>Jose Angel Acedo Cortez</t>
  </si>
  <si>
    <t>Renne Orlando Hernandez Rivera</t>
  </si>
  <si>
    <t>Flora Reyna Rodriguez Valenzuela</t>
  </si>
  <si>
    <t>Valenzuela Soto Francisco Uriel</t>
  </si>
  <si>
    <t>Arreola Brockman Adeline Yamileth</t>
  </si>
  <si>
    <t>Paola Uriarte Burruel</t>
  </si>
  <si>
    <t>Jesus Enrique Alvarez Gutierrez</t>
  </si>
  <si>
    <t>Mirella Bernardina Rios Chee</t>
  </si>
  <si>
    <t>Omar Humar Gomez</t>
  </si>
  <si>
    <t>Jesus Omar Sanchez Osuna</t>
  </si>
  <si>
    <t>Sofia Aurora Alvarez Humar</t>
  </si>
  <si>
    <t>Juana Osuna Lugo</t>
  </si>
  <si>
    <t>Jesus Cornejo Beltran</t>
  </si>
  <si>
    <t>Francisca Judith Galaz Aguayo</t>
  </si>
  <si>
    <t>Leticia Elizalde Verdugo</t>
  </si>
  <si>
    <t>Rodrigo Arreola  Casillas</t>
  </si>
  <si>
    <t>Santos Lopez Cota</t>
  </si>
  <si>
    <t>Ramon Noriega Romero</t>
  </si>
  <si>
    <t>Maria Jesus  Felix Saucedo</t>
  </si>
  <si>
    <t>Jesus Luis Rivera Valenzuela</t>
  </si>
  <si>
    <t>Maria Antonieta Soto X</t>
  </si>
  <si>
    <t xml:space="preserve">Abraham Pacheco Villa </t>
  </si>
  <si>
    <t>José Federico Enriquez  Sierra</t>
  </si>
  <si>
    <t>Vigilante</t>
  </si>
  <si>
    <t>Ricardo  Felix   Cebreros</t>
  </si>
  <si>
    <t>Francisco Ulises Martinez  Gamez</t>
  </si>
  <si>
    <t>Mantenimiento</t>
  </si>
  <si>
    <t>Daniel Abraham  Noriega   Montaño</t>
  </si>
  <si>
    <t>Devin Daniel Ochoa  Covarrubias</t>
  </si>
  <si>
    <t>Noelia  Tapia   Avila</t>
  </si>
  <si>
    <t>Coloso</t>
  </si>
  <si>
    <t>Norma Alicia Carrillo  Badachi</t>
  </si>
  <si>
    <t>Leonel  Tena   Cano</t>
  </si>
  <si>
    <t>Martin  Enriquez   Garcia</t>
  </si>
  <si>
    <t>Francisco Javier Briones  Bañuelos</t>
  </si>
  <si>
    <t>Agustin Caro  Alvarez</t>
  </si>
  <si>
    <t>Ivan Galindo  Cruz</t>
  </si>
  <si>
    <t>Coordinador</t>
  </si>
  <si>
    <t>Enrique  Gracia   Lopez</t>
  </si>
  <si>
    <t>Rogelio  Robles   Rodriguez</t>
  </si>
  <si>
    <t>Mayra Garcia  Duran</t>
  </si>
  <si>
    <t>Patricia Molina  Munguia</t>
  </si>
  <si>
    <t>Enrique García  Jaime</t>
  </si>
  <si>
    <t>Joel Ignacio  Ibarra   Rios</t>
  </si>
  <si>
    <t>Edsgardo Moreno  Cruz</t>
  </si>
  <si>
    <t>Juan Carlos Niebla  Peralta</t>
  </si>
  <si>
    <t>Jesus Humberto Rodriguez  Figueroa</t>
  </si>
  <si>
    <t>Maria Del Refugio Torres  Alvarez</t>
  </si>
  <si>
    <t>Alberto  Aboyte   Wilson</t>
  </si>
  <si>
    <t>Gonzalo  Barcelo   Valenzuela</t>
  </si>
  <si>
    <t>Omar Alberto  Carmona   Valenzuela</t>
  </si>
  <si>
    <t>Genaro  Chiu   Rivera</t>
  </si>
  <si>
    <t>Francisco De La Cruz   Moreno</t>
  </si>
  <si>
    <t>Lucas Flores  Arredondo</t>
  </si>
  <si>
    <t>Santiago Ernesto Gonzalez  Villalobos</t>
  </si>
  <si>
    <t>Aux. Coordinación</t>
  </si>
  <si>
    <t>Ramona Angelica Griego  Rascon</t>
  </si>
  <si>
    <t>Subdirector Infraestructura</t>
  </si>
  <si>
    <t>Jose Isabel Ibarra   Othon</t>
  </si>
  <si>
    <t>Edgar Peña  Duarte</t>
  </si>
  <si>
    <t>Supervisor</t>
  </si>
  <si>
    <t>Raul Ernesto  Perez  Olachea</t>
  </si>
  <si>
    <t>Rogelio Perez  Reyes</t>
  </si>
  <si>
    <t>Sup. De Costos</t>
  </si>
  <si>
    <t>José Luis Rodríguez  Muñoz</t>
  </si>
  <si>
    <t>Luis Eduardo Torres   Corrales</t>
  </si>
  <si>
    <t>Gabriela Margarita  Yori  Sosa</t>
  </si>
  <si>
    <t>Miguel Antonio  Flores   Rodriguez</t>
  </si>
  <si>
    <t>Jose Luis  Olea   Rivas</t>
  </si>
  <si>
    <t>Jesus Roberto Jimenez Ortega</t>
  </si>
  <si>
    <t>Carlos Rafael De La Cruz Cano</t>
  </si>
  <si>
    <t>Encargado De Area</t>
  </si>
  <si>
    <t>Ana Berta Lopez Trujillo</t>
  </si>
  <si>
    <t>Jesus Cruz Leyva</t>
  </si>
  <si>
    <t>Asistente Juridico</t>
  </si>
  <si>
    <t>Juridico</t>
  </si>
  <si>
    <t>Valenzuela Parra Loren Ibette</t>
  </si>
  <si>
    <t>Erika Regina Rocha Encinas</t>
  </si>
  <si>
    <t>Ocda</t>
  </si>
  <si>
    <t>Servivio Medico</t>
  </si>
  <si>
    <t>Pensiones y Jubilaciones</t>
  </si>
  <si>
    <t>Ind. Global</t>
  </si>
  <si>
    <t>Ayuda Gastos Funerarios</t>
  </si>
  <si>
    <t>Gastos de Infraestructura</t>
  </si>
  <si>
    <t>Gastos de Administracion</t>
  </si>
  <si>
    <t>Prima de Riesgo de Trabajo</t>
  </si>
  <si>
    <t>Quincenal ISSSTESON</t>
  </si>
  <si>
    <t>Mensual ISSSTESON</t>
  </si>
  <si>
    <t xml:space="preserve"> Total</t>
  </si>
  <si>
    <t>DIRECCION DE ADMINITRACION Y FINANZAS</t>
  </si>
  <si>
    <t xml:space="preserve">PROPUESTA DE PERSONAL DE HONORARIOS PARA SU CONVERSION A PERSONAL EVENTUAL </t>
  </si>
  <si>
    <t>Coordinador Instalacion</t>
  </si>
  <si>
    <t>Limpieza</t>
  </si>
  <si>
    <t>Coordinador de instalacion</t>
  </si>
  <si>
    <t>COSTO TOTAL PROPUESTO</t>
  </si>
  <si>
    <t>PRIMA VACACIONAL</t>
  </si>
  <si>
    <t>AGUINALDO</t>
  </si>
  <si>
    <t xml:space="preserve">TOTAL SUELDO </t>
  </si>
  <si>
    <t>SERVIVICIO MEDICO ISSSTESON</t>
  </si>
  <si>
    <t>Asis. De Comunicación Social</t>
  </si>
  <si>
    <t>SERVICIO MEDICO</t>
  </si>
  <si>
    <t>TOTAL PRESUPUESTO REQUERIDO</t>
  </si>
  <si>
    <t xml:space="preserve">SERVICIOS PERSONALES </t>
  </si>
  <si>
    <t>TOTAL SERVIVIOS PERSONALES</t>
  </si>
  <si>
    <t>PROPUESTA A PERSONAL EVENTUAL</t>
  </si>
  <si>
    <t>DATOS INSTALACIONES SERVICIO LUZ 2016</t>
  </si>
  <si>
    <t>UBICACIÓN</t>
  </si>
  <si>
    <t>NUMERO DE SERVICIO</t>
  </si>
  <si>
    <t>MES</t>
  </si>
  <si>
    <t xml:space="preserve">TOTAL ANUAL </t>
  </si>
  <si>
    <t>PROMEDIO MENSUAL</t>
  </si>
  <si>
    <t>VENCIMIENTO</t>
  </si>
  <si>
    <t xml:space="preserve">ENE </t>
  </si>
  <si>
    <t>FEB</t>
  </si>
  <si>
    <t>MAR</t>
  </si>
  <si>
    <t>MAY</t>
  </si>
  <si>
    <t>JUL</t>
  </si>
  <si>
    <t>AGO</t>
  </si>
  <si>
    <t>SEP</t>
  </si>
  <si>
    <t>OCT</t>
  </si>
  <si>
    <t>NOV</t>
  </si>
  <si>
    <t>DIC</t>
  </si>
  <si>
    <t>UNIDAD DEPORTIVA HERMOSILLO</t>
  </si>
  <si>
    <t>CANCHAS DE TENIS HECTOR ESPINO</t>
  </si>
  <si>
    <t>ISODEJ</t>
  </si>
  <si>
    <t>ESTADIO MUNDIALISTAS</t>
  </si>
  <si>
    <t>UNIDAD DEPORTIVA COLOSO</t>
  </si>
  <si>
    <t>02 C/MES</t>
  </si>
  <si>
    <t>GIMNASIO DEL ESTADO</t>
  </si>
  <si>
    <t>CENTRO DE USOS MULTIPLES</t>
  </si>
  <si>
    <t>VILLA DE ALTO RENDIMIENTO</t>
  </si>
  <si>
    <t>LEY 57</t>
  </si>
  <si>
    <t xml:space="preserve">GIMNASIO POLIFUNCIONAL </t>
  </si>
  <si>
    <t>ESTADIO CARLOS RENDON</t>
  </si>
  <si>
    <t>SALON DE LA FAMA</t>
  </si>
  <si>
    <t>ALBERCA ANA GABRIELA GUEVARA</t>
  </si>
  <si>
    <t>PATIDRONOMO</t>
  </si>
  <si>
    <t xml:space="preserve">TOTAL MENSUAL </t>
  </si>
  <si>
    <t>** NO VIENE EN EL LISTADO ESTDIO SOFTBOL LOS NARANJOS</t>
  </si>
  <si>
    <t>DATOS INSTALACIONES SERVICIO LUZ 2017</t>
  </si>
  <si>
    <t>SERVICIO AGUA 2017</t>
  </si>
  <si>
    <t>N.I.S</t>
  </si>
  <si>
    <t>MEDIDOR</t>
  </si>
  <si>
    <t xml:space="preserve">UBICACIÓN </t>
  </si>
  <si>
    <t xml:space="preserve">MES </t>
  </si>
  <si>
    <t>SIN MEDIDOR</t>
  </si>
  <si>
    <t xml:space="preserve">CARLOS RENDON </t>
  </si>
  <si>
    <t>21 C/MES</t>
  </si>
  <si>
    <t>20 C/ MES</t>
  </si>
  <si>
    <t>GIMNASIO POLIFUNCIONAL</t>
  </si>
  <si>
    <t>22 C/MES</t>
  </si>
  <si>
    <t>10W708153</t>
  </si>
  <si>
    <t>CUM</t>
  </si>
  <si>
    <t>OLIMPIDA</t>
  </si>
  <si>
    <t>LUZ</t>
  </si>
  <si>
    <t xml:space="preserve">SUELDOS </t>
  </si>
  <si>
    <t>ESTA CONSIDERADO LOS SUELDOS DE GIMNASIA,  TOMADO COMO BASE SUELDOS DE SEGUNDA QUINCENA DE DICIEMBRE</t>
  </si>
  <si>
    <t>INGRESOS PROPIOS</t>
  </si>
  <si>
    <t>SE ESTA PONIENDO SOLO 6,000,000, EL CONSUMO REAL FUERON 9 MILLONES… ESPERANDO RECIBIR PAGOS DE CIMARRONES Y TAMBIEN SE ESTA CONSIDERANDO PAGAR CON INGRESOS PROPIOS.</t>
  </si>
  <si>
    <t>SE PRESUPUESTARON 5 MILLONES, SE ESPERA CERRAR CON 9 MILLONES O MAS. INCLUYE PAGO DE ALCOHOLES.</t>
  </si>
  <si>
    <t>NOMINA DD</t>
  </si>
  <si>
    <t>NOMINA DI</t>
  </si>
  <si>
    <t>FOMENTO DEPORTIVO DD</t>
  </si>
  <si>
    <t>SE ESTA CONSIDERANDO 1.5 MILLONES APOYOS EVENTOS DIRECCION GENERAL.</t>
  </si>
  <si>
    <t>CIMARRONES</t>
  </si>
  <si>
    <t>DESGLOCE INGRESOS PROPIOS EXTRAS. SE CONSIDERA CERRAR INGRESOS PROPIOS TOTALES DE 6,000,000 CONSIDERANDO EL PAGO DE LOS EQUIPOS PROFESIONALES POR 2 MILLONES DE PESOS.</t>
  </si>
  <si>
    <t>GAS ALBERCAS</t>
  </si>
  <si>
    <t xml:space="preserve">SE CONSIDERO 2 MILLON DE PESOS EN EL AÑO. </t>
  </si>
  <si>
    <t>VIGILANCIA</t>
  </si>
  <si>
    <t>SE CONSIDERARON 2,143,680 PESOS. 11 GUARDIAS DE 14,000 + IVA  POR 12 MESES</t>
  </si>
  <si>
    <t>NOMINA DA</t>
  </si>
  <si>
    <t>SE RESTARON 100,000 CONSIDERANDO AHORRO EN NOMINA.</t>
  </si>
  <si>
    <t>QUIMICOS ALBERCAS</t>
  </si>
  <si>
    <t>SE CONSIDERARON 350 MIL PESOS.</t>
  </si>
  <si>
    <t>SE LE RESTARON 1,146,000 CONSIDERANDO DAR DE BAJA A LAS PERSONAS DE VIGILANCIA Y MANTENIMIENTO.</t>
  </si>
  <si>
    <t>SE RESTARON 2,438,000 DE CONADE Y 2,393,680 AHORRO</t>
  </si>
  <si>
    <t>TOTAL PRESUPUESTO</t>
  </si>
  <si>
    <t>PROGRAMACION DE METAS</t>
  </si>
  <si>
    <t>Infraestructura y equipamiento en materia de cultura, deporte y recreacion</t>
  </si>
  <si>
    <t>PROYECTOS ESPECIALES</t>
  </si>
  <si>
    <t>IMPORTE</t>
  </si>
  <si>
    <t>62211     INFRAESTRUCTURA Y EQUIPAMIENTOCULTURA, DEPORTE Y RECREACION</t>
  </si>
  <si>
    <t>Total general</t>
  </si>
  <si>
    <t>JUSTIFICACIONES:</t>
  </si>
  <si>
    <r>
      <rPr>
        <b/>
        <u/>
        <sz val="11"/>
        <color theme="1"/>
        <rFont val="Calibri"/>
        <family val="2"/>
        <scheme val="minor"/>
      </rPr>
      <t>Artículo 59 Bis 1.-</t>
    </r>
    <r>
      <rPr>
        <b/>
        <sz val="11"/>
        <color theme="1"/>
        <rFont val="Calibri"/>
        <family val="2"/>
        <scheme val="minor"/>
      </rPr>
      <t xml:space="preserve"> </t>
    </r>
    <r>
      <rPr>
        <sz val="11"/>
        <color theme="1"/>
        <rFont val="Calibri"/>
        <family val="2"/>
        <scheme val="minor"/>
      </rPr>
      <t>Para la integración del presupuesto anual destinado a infraestructura deportiva, el Ejecutivo Estatal deberá destinar, al menos, el cinco por ciento del Presupuesto total destinado para inversión en infraestructura, según la distribución del gasto que indique el capítulo 6000 del Decreto del Presupuesto de Egresos del Gobierno del Estado de Sonora y dicho monto deberá ser consignado en la iniciativa que presente el titular del Poder Ejecutivo al Congreso del Estado para ser ejercido conforme lo dispone esta ley.</t>
    </r>
  </si>
  <si>
    <r>
      <rPr>
        <b/>
        <u/>
        <sz val="11"/>
        <color theme="1"/>
        <rFont val="Calibri"/>
        <family val="2"/>
        <scheme val="minor"/>
      </rPr>
      <t>Artículo 59 Bis 2.-</t>
    </r>
    <r>
      <rPr>
        <b/>
        <u/>
        <sz val="12"/>
        <color theme="1"/>
        <rFont val="Arial"/>
        <family val="2"/>
      </rPr>
      <t xml:space="preserve"> </t>
    </r>
    <r>
      <rPr>
        <sz val="12"/>
        <color theme="1"/>
        <rFont val="Arial"/>
        <family val="2"/>
      </rPr>
      <t>El monto de recursos que resulte conforme a lo señalado en el artículo anterior, deberá de aplicarse de acuerdo con los siguientes porcentajes y ejercerse como a continuación se detalla:</t>
    </r>
  </si>
  <si>
    <t>I.-  . . . . .</t>
  </si>
  <si>
    <r>
      <rPr>
        <b/>
        <u/>
        <sz val="12"/>
        <color theme="1"/>
        <rFont val="Arial"/>
        <family val="2"/>
      </rPr>
      <t>II.-</t>
    </r>
    <r>
      <rPr>
        <sz val="12"/>
        <color theme="1"/>
        <rFont val="Arial"/>
        <family val="2"/>
      </rPr>
      <t xml:space="preserve"> Para Infraestructura y equipamiento para el deporte de alto rendimiento, será destinado un veinte por ciento, recurso que será ejecutado por la Comisión.</t>
    </r>
  </si>
  <si>
    <t xml:space="preserve">III.- . . . . </t>
  </si>
  <si>
    <t>ANTEPROYECTO DE PRESUPUESTO DE EGRESOS 2019</t>
  </si>
  <si>
    <t>EJERCICIO 2020</t>
  </si>
  <si>
    <t>El presupuesto original para el ejercicio 2019 destinado a inversion en infraestructura deportiva para el estado según el capitulo 6000 del decreto del presupueto de egresos ascienda a $1,867,492,116.00</t>
  </si>
  <si>
    <t>presupuesto total solicitado</t>
  </si>
  <si>
    <t>menos: presupuesto cap 1000</t>
  </si>
  <si>
    <t>mas: honorarios</t>
  </si>
  <si>
    <t xml:space="preserve">                capitulo 6000</t>
  </si>
  <si>
    <t>menos: recursos ppios 2020</t>
  </si>
  <si>
    <t>GASTOS DE OPERACIÓN SOLICIATADOS 2020</t>
  </si>
  <si>
    <t>Rendición de actividades de las unidades administrativas que conforman a la comisión del deporte del estado de sonora.</t>
  </si>
  <si>
    <t>Cumplimiento de las obligaciones de transparencia de los sujetos Obligados del poder ejecutivo</t>
  </si>
  <si>
    <t>GASTOS INVERSION</t>
  </si>
  <si>
    <t>EJERCICIO 2021</t>
  </si>
  <si>
    <t>RESUMEN PRESUPUESTAL 2021</t>
  </si>
  <si>
    <t>DEUDA PUBLICA</t>
  </si>
  <si>
    <t>Adeudos de Ejercicio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</si>
</sst>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 #,##0.00_);_(* \(#,##0.00\);_(* &quot;-&quot;??_);_(@_)"/>
    <numFmt numFmtId="165" formatCode="0.0"/>
    <numFmt numFmtId="166" formatCode="00"/>
    <numFmt numFmtId="167" formatCode="_-* #,##0_-;\-* #,##0_-;_-* &quot;-&quot;??_-;_-@_-"/>
    <numFmt numFmtId="168" formatCode="0.0%"/>
    <numFmt numFmtId="169" formatCode="#,##0.00_ ;\-#,##0.00\ "/>
    <numFmt numFmtId="170" formatCode="&quot;$&quot;#,##0.00"/>
  </numFmts>
  <fonts count="68"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9"/>
      <name val="Arial"/>
      <family val="2"/>
    </font>
    <font>
      <b/>
      <sz val="8"/>
      <name val="Arial"/>
      <family val="2"/>
    </font>
    <font>
      <sz val="8"/>
      <name val="Arial"/>
      <family val="2"/>
    </font>
    <font>
      <b/>
      <sz val="12"/>
      <color theme="1"/>
      <name val="Calibri"/>
      <family val="2"/>
      <scheme val="minor"/>
    </font>
    <font>
      <b/>
      <sz val="14"/>
      <color theme="1"/>
      <name val="Calibri"/>
      <family val="2"/>
      <scheme val="minor"/>
    </font>
    <font>
      <sz val="10"/>
      <name val="Arial"/>
      <family val="2"/>
    </font>
    <font>
      <b/>
      <sz val="7"/>
      <name val="Arial"/>
      <family val="2"/>
    </font>
    <font>
      <sz val="9"/>
      <name val="Arial"/>
      <family val="2"/>
    </font>
    <font>
      <sz val="9"/>
      <color theme="1"/>
      <name val="Calibri"/>
      <family val="2"/>
      <scheme val="minor"/>
    </font>
    <font>
      <b/>
      <sz val="12"/>
      <name val="Arial"/>
      <family val="2"/>
    </font>
    <font>
      <sz val="12"/>
      <name val="Arial"/>
      <family val="2"/>
    </font>
    <font>
      <b/>
      <sz val="10"/>
      <color indexed="9"/>
      <name val="Arial"/>
      <family val="2"/>
    </font>
    <font>
      <sz val="10"/>
      <color indexed="9"/>
      <name val="Arial"/>
      <family val="2"/>
    </font>
    <font>
      <b/>
      <sz val="10"/>
      <color theme="0"/>
      <name val="Arial"/>
      <family val="2"/>
    </font>
    <font>
      <sz val="8"/>
      <color indexed="9"/>
      <name val="Arial"/>
      <family val="2"/>
    </font>
    <font>
      <b/>
      <sz val="6"/>
      <color indexed="9"/>
      <name val="Arial"/>
      <family val="2"/>
    </font>
    <font>
      <sz val="8"/>
      <color theme="1"/>
      <name val="Calibri"/>
      <family val="2"/>
      <scheme val="minor"/>
    </font>
    <font>
      <sz val="7"/>
      <color theme="1"/>
      <name val="Calibri"/>
      <family val="2"/>
      <scheme val="minor"/>
    </font>
    <font>
      <b/>
      <sz val="8"/>
      <color theme="1"/>
      <name val="Calibri"/>
      <family val="2"/>
      <scheme val="minor"/>
    </font>
    <font>
      <b/>
      <sz val="11"/>
      <name val="Calibri"/>
      <family val="2"/>
      <scheme val="minor"/>
    </font>
    <font>
      <b/>
      <sz val="10"/>
      <color theme="1"/>
      <name val="Calibri"/>
      <family val="2"/>
      <scheme val="minor"/>
    </font>
    <font>
      <b/>
      <sz val="9"/>
      <color theme="1"/>
      <name val="Calibri"/>
      <family val="2"/>
      <scheme val="minor"/>
    </font>
    <font>
      <b/>
      <sz val="11"/>
      <name val="Arial"/>
      <family val="2"/>
    </font>
    <font>
      <sz val="9"/>
      <color rgb="FF000000"/>
      <name val="Arial"/>
      <family val="2"/>
    </font>
    <font>
      <b/>
      <sz val="9"/>
      <color indexed="81"/>
      <name val="Tahoma"/>
      <family val="2"/>
    </font>
    <font>
      <sz val="9"/>
      <color indexed="81"/>
      <name val="Tahoma"/>
      <family val="2"/>
    </font>
    <font>
      <b/>
      <sz val="9"/>
      <color theme="1"/>
      <name val="Arial"/>
      <family val="2"/>
    </font>
    <font>
      <sz val="9"/>
      <color theme="1"/>
      <name val="Arial"/>
      <family val="2"/>
    </font>
    <font>
      <sz val="9"/>
      <color rgb="FFC00000"/>
      <name val="Calibri"/>
      <family val="2"/>
      <scheme val="minor"/>
    </font>
    <font>
      <b/>
      <sz val="14"/>
      <color rgb="FFC00000"/>
      <name val="Calibri"/>
      <family val="2"/>
      <scheme val="minor"/>
    </font>
    <font>
      <sz val="11"/>
      <name val="Calibri"/>
      <family val="2"/>
      <scheme val="minor"/>
    </font>
    <font>
      <sz val="8"/>
      <color indexed="8"/>
      <name val="Arial"/>
      <family val="2"/>
    </font>
    <font>
      <b/>
      <sz val="7"/>
      <color rgb="FF000000"/>
      <name val="Arial"/>
      <family val="2"/>
    </font>
    <font>
      <sz val="7"/>
      <color rgb="FF000000"/>
      <name val="Arial"/>
      <family val="2"/>
    </font>
    <font>
      <b/>
      <sz val="8"/>
      <color rgb="FF000000"/>
      <name val="Arial"/>
      <family val="2"/>
    </font>
    <font>
      <sz val="10"/>
      <color theme="1"/>
      <name val="Calibri"/>
      <family val="2"/>
      <scheme val="minor"/>
    </font>
    <font>
      <sz val="8"/>
      <color rgb="FF000000"/>
      <name val="Arial"/>
      <family val="2"/>
    </font>
    <font>
      <b/>
      <sz val="9"/>
      <name val="Calibri"/>
      <family val="2"/>
      <scheme val="minor"/>
    </font>
    <font>
      <sz val="10"/>
      <color theme="1"/>
      <name val="Arial"/>
      <family val="2"/>
    </font>
    <font>
      <sz val="8"/>
      <color rgb="FFFF0000"/>
      <name val="Arial"/>
      <family val="2"/>
    </font>
    <font>
      <b/>
      <sz val="10"/>
      <color rgb="FFC00000"/>
      <name val="Arial"/>
      <family val="2"/>
    </font>
    <font>
      <sz val="10"/>
      <color theme="1"/>
      <name val="Tahoma"/>
      <family val="2"/>
    </font>
    <font>
      <b/>
      <sz val="10"/>
      <color theme="1"/>
      <name val="Tahoma"/>
      <family val="2"/>
    </font>
    <font>
      <sz val="10"/>
      <color rgb="FF000000"/>
      <name val="Tahoma"/>
      <family val="2"/>
    </font>
    <font>
      <b/>
      <sz val="10"/>
      <name val="Tahoma"/>
      <family val="2"/>
    </font>
    <font>
      <b/>
      <sz val="10"/>
      <color rgb="FF000000"/>
      <name val="Tahoma"/>
      <family val="2"/>
    </font>
    <font>
      <b/>
      <sz val="9"/>
      <color rgb="FFFF0000"/>
      <name val="Arial"/>
      <family val="2"/>
    </font>
    <font>
      <b/>
      <sz val="16"/>
      <color theme="1"/>
      <name val="Calibri"/>
      <family val="2"/>
      <scheme val="minor"/>
    </font>
    <font>
      <b/>
      <sz val="11"/>
      <color theme="1" tint="0.499984740745262"/>
      <name val="Calibri"/>
      <family val="2"/>
      <scheme val="minor"/>
    </font>
    <font>
      <sz val="12"/>
      <color theme="1"/>
      <name val="Calibri"/>
      <family val="2"/>
      <scheme val="minor"/>
    </font>
    <font>
      <b/>
      <sz val="9"/>
      <color theme="1" tint="0.499984740745262"/>
      <name val="Arial"/>
      <family val="2"/>
    </font>
    <font>
      <b/>
      <sz val="9"/>
      <color theme="1" tint="0.499984740745262"/>
      <name val="Calibri"/>
      <family val="2"/>
      <scheme val="minor"/>
    </font>
    <font>
      <i/>
      <sz val="9"/>
      <name val="Arial"/>
      <family val="2"/>
    </font>
    <font>
      <b/>
      <sz val="10"/>
      <color theme="1"/>
      <name val="Arial"/>
      <family val="2"/>
    </font>
    <font>
      <u/>
      <sz val="11"/>
      <color theme="10"/>
      <name val="Calibri"/>
      <family val="2"/>
      <scheme val="minor"/>
    </font>
    <font>
      <u/>
      <sz val="11"/>
      <color theme="11"/>
      <name val="Calibri"/>
      <family val="2"/>
      <scheme val="minor"/>
    </font>
    <font>
      <sz val="14"/>
      <color theme="1"/>
      <name val="Calibri"/>
      <family val="2"/>
      <scheme val="minor"/>
    </font>
    <font>
      <sz val="12"/>
      <color theme="1"/>
      <name val="Arial"/>
      <family val="2"/>
    </font>
    <font>
      <b/>
      <u/>
      <sz val="11"/>
      <color theme="1"/>
      <name val="Calibri"/>
      <family val="2"/>
      <scheme val="minor"/>
    </font>
    <font>
      <b/>
      <u/>
      <sz val="12"/>
      <color theme="1"/>
      <name val="Arial"/>
      <family val="2"/>
    </font>
    <font>
      <b/>
      <sz val="12"/>
      <color theme="1"/>
      <name val="Arial"/>
      <family val="2"/>
    </font>
    <font>
      <sz val="11"/>
      <color theme="0"/>
      <name val="Calibri"/>
      <family val="2"/>
      <scheme val="minor"/>
    </font>
    <font>
      <b/>
      <sz val="14"/>
      <color theme="0"/>
      <name val="Calibri"/>
      <family val="2"/>
      <scheme val="minor"/>
    </font>
    <font>
      <sz val="11"/>
      <color rgb="FFFF0000"/>
      <name val="Calibri"/>
      <family val="2"/>
      <scheme val="minor"/>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9"/>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5" tint="0.39997558519241921"/>
        <bgColor indexed="64"/>
      </patternFill>
    </fill>
  </fills>
  <borders count="112">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right/>
      <top style="medium">
        <color auto="1"/>
      </top>
      <bottom style="thin">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style="medium">
        <color auto="1"/>
      </top>
      <bottom style="double">
        <color auto="1"/>
      </bottom>
      <diagonal/>
    </border>
    <border>
      <left/>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rgb="FF000000"/>
      </top>
      <bottom style="thin">
        <color rgb="FF000000"/>
      </bottom>
      <diagonal/>
    </border>
    <border>
      <left/>
      <right/>
      <top style="thin">
        <color rgb="FF000000"/>
      </top>
      <bottom style="thin">
        <color rgb="FF00000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rgb="FF000000"/>
      </left>
      <right/>
      <top style="thin">
        <color rgb="FF000000"/>
      </top>
      <bottom style="thin">
        <color rgb="FF000000"/>
      </bottom>
      <diagonal/>
    </border>
    <border>
      <left style="medium">
        <color auto="1"/>
      </left>
      <right/>
      <top style="medium">
        <color rgb="FF000000"/>
      </top>
      <bottom style="medium">
        <color auto="1"/>
      </bottom>
      <diagonal/>
    </border>
    <border>
      <left style="thin">
        <color rgb="FF000000"/>
      </left>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thin">
        <color rgb="FF000000"/>
      </left>
      <right/>
      <top style="medium">
        <color auto="1"/>
      </top>
      <bottom style="medium">
        <color auto="1"/>
      </bottom>
      <diagonal/>
    </border>
    <border>
      <left style="thin">
        <color rgb="FF000000"/>
      </left>
      <right style="medium">
        <color auto="1"/>
      </right>
      <top style="medium">
        <color auto="1"/>
      </top>
      <bottom style="medium">
        <color auto="1"/>
      </bottom>
      <diagonal/>
    </border>
    <border>
      <left style="medium">
        <color auto="1"/>
      </left>
      <right/>
      <top style="medium">
        <color auto="1"/>
      </top>
      <bottom style="thin">
        <color rgb="FF000000"/>
      </bottom>
      <diagonal/>
    </border>
    <border>
      <left style="medium">
        <color auto="1"/>
      </left>
      <right/>
      <top style="thin">
        <color rgb="FF000000"/>
      </top>
      <bottom style="thin">
        <color rgb="FF000000"/>
      </bottom>
      <diagonal/>
    </border>
    <border>
      <left style="medium">
        <color auto="1"/>
      </left>
      <right/>
      <top style="thin">
        <color rgb="FF000000"/>
      </top>
      <bottom style="medium">
        <color auto="1"/>
      </bottom>
      <diagonal/>
    </border>
    <border>
      <left style="medium">
        <color auto="1"/>
      </left>
      <right style="medium">
        <color auto="1"/>
      </right>
      <top style="medium">
        <color auto="1"/>
      </top>
      <bottom style="thin">
        <color rgb="FF000000"/>
      </bottom>
      <diagonal/>
    </border>
    <border>
      <left style="medium">
        <color auto="1"/>
      </left>
      <right style="medium">
        <color auto="1"/>
      </right>
      <top style="thin">
        <color rgb="FF000000"/>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rgb="FF000000"/>
      </bottom>
      <diagonal/>
    </border>
    <border>
      <left/>
      <right/>
      <top style="thin">
        <color rgb="FF000000"/>
      </top>
      <bottom style="medium">
        <color auto="1"/>
      </bottom>
      <diagonal/>
    </border>
    <border>
      <left/>
      <right style="thin">
        <color auto="1"/>
      </right>
      <top style="thin">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style="double">
        <color auto="1"/>
      </bottom>
      <diagonal/>
    </border>
    <border>
      <left/>
      <right/>
      <top style="thin">
        <color auto="1"/>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4" tint="0.39997558519241921"/>
      </bottom>
      <diagonal/>
    </border>
    <border>
      <left/>
      <right/>
      <top/>
      <bottom style="double">
        <color auto="1"/>
      </bottom>
      <diagonal/>
    </border>
  </borders>
  <cellStyleXfs count="6">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660">
    <xf numFmtId="0" fontId="0" fillId="0" borderId="0" xfId="0"/>
    <xf numFmtId="0" fontId="5" fillId="0" borderId="0" xfId="0" applyFont="1" applyFill="1" applyBorder="1" applyAlignment="1">
      <alignment horizontal="center" vertical="top"/>
    </xf>
    <xf numFmtId="0" fontId="6" fillId="0" borderId="7" xfId="0" applyFont="1" applyFill="1" applyBorder="1" applyAlignment="1">
      <alignment horizontal="center" vertical="center"/>
    </xf>
    <xf numFmtId="0" fontId="6" fillId="0" borderId="8" xfId="0" applyFont="1" applyBorder="1" applyAlignment="1"/>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20" xfId="0" applyBorder="1"/>
    <xf numFmtId="0" fontId="0" fillId="0" borderId="21" xfId="0" applyBorder="1"/>
    <xf numFmtId="0" fontId="0" fillId="0" borderId="23" xfId="0" applyBorder="1" applyAlignment="1">
      <alignment horizontal="center"/>
    </xf>
    <xf numFmtId="0" fontId="0" fillId="0" borderId="8" xfId="0" applyBorder="1" applyAlignment="1">
      <alignment horizontal="center"/>
    </xf>
    <xf numFmtId="0" fontId="0" fillId="0" borderId="24" xfId="0" applyBorder="1" applyAlignment="1">
      <alignment horizontal="center"/>
    </xf>
    <xf numFmtId="0" fontId="0" fillId="0" borderId="2" xfId="0" applyBorder="1" applyAlignment="1">
      <alignment horizontal="center"/>
    </xf>
    <xf numFmtId="0" fontId="0" fillId="0" borderId="25" xfId="0" applyBorder="1"/>
    <xf numFmtId="0" fontId="0" fillId="0" borderId="12" xfId="0" applyBorder="1"/>
    <xf numFmtId="0" fontId="0" fillId="0" borderId="9" xfId="0" applyBorder="1"/>
    <xf numFmtId="0" fontId="0" fillId="0" borderId="17" xfId="0" applyBorder="1"/>
    <xf numFmtId="0" fontId="0" fillId="0" borderId="14" xfId="0" applyBorder="1" applyAlignment="1">
      <alignment horizontal="center"/>
    </xf>
    <xf numFmtId="0" fontId="0" fillId="0" borderId="11" xfId="0" applyBorder="1" applyAlignment="1">
      <alignment horizontal="center"/>
    </xf>
    <xf numFmtId="0" fontId="2" fillId="0" borderId="0" xfId="0" applyFont="1" applyBorder="1" applyAlignment="1">
      <alignment horizontal="center"/>
    </xf>
    <xf numFmtId="0" fontId="2" fillId="0" borderId="26" xfId="0" applyFont="1" applyBorder="1" applyAlignment="1">
      <alignment horizontal="center"/>
    </xf>
    <xf numFmtId="0" fontId="7" fillId="0" borderId="0" xfId="0" applyFont="1"/>
    <xf numFmtId="0" fontId="8" fillId="0" borderId="0" xfId="0" applyFont="1"/>
    <xf numFmtId="164" fontId="6" fillId="0" borderId="0" xfId="2" applyNumberFormat="1" applyFont="1" applyAlignment="1">
      <alignment wrapText="1"/>
    </xf>
    <xf numFmtId="0" fontId="6" fillId="0" borderId="0" xfId="0" applyFont="1" applyAlignment="1">
      <alignment wrapText="1"/>
    </xf>
    <xf numFmtId="164" fontId="9" fillId="0" borderId="0" xfId="2" applyNumberFormat="1" applyFont="1" applyAlignment="1">
      <alignment wrapText="1"/>
    </xf>
    <xf numFmtId="0" fontId="9" fillId="0" borderId="0" xfId="0" applyFont="1" applyAlignment="1">
      <alignment wrapText="1"/>
    </xf>
    <xf numFmtId="43" fontId="4" fillId="0" borderId="28" xfId="2" applyNumberFormat="1" applyFont="1" applyFill="1" applyBorder="1" applyAlignment="1">
      <alignment horizontal="center" vertical="center"/>
    </xf>
    <xf numFmtId="43" fontId="6" fillId="0" borderId="28" xfId="2" applyNumberFormat="1" applyFont="1" applyBorder="1" applyAlignment="1">
      <alignment horizontal="center" vertical="center"/>
    </xf>
    <xf numFmtId="43" fontId="6" fillId="0" borderId="30" xfId="2" applyNumberFormat="1" applyFont="1" applyBorder="1" applyAlignment="1">
      <alignment horizontal="center" vertical="center"/>
    </xf>
    <xf numFmtId="43" fontId="6" fillId="0" borderId="31" xfId="2" applyNumberFormat="1" applyFont="1" applyBorder="1" applyAlignment="1">
      <alignment horizontal="center" vertical="center"/>
    </xf>
    <xf numFmtId="43" fontId="4" fillId="4" borderId="13" xfId="2" applyNumberFormat="1" applyFont="1" applyFill="1" applyBorder="1" applyAlignment="1">
      <alignment horizontal="center" vertical="center"/>
    </xf>
    <xf numFmtId="43" fontId="4" fillId="4" borderId="4" xfId="2" applyNumberFormat="1" applyFont="1" applyFill="1" applyBorder="1" applyAlignment="1">
      <alignment horizontal="center" vertical="center"/>
    </xf>
    <xf numFmtId="0" fontId="4" fillId="4" borderId="34" xfId="0" applyFont="1" applyFill="1" applyBorder="1" applyAlignment="1">
      <alignment horizontal="center" vertical="center"/>
    </xf>
    <xf numFmtId="0" fontId="4" fillId="4" borderId="35" xfId="0" applyFont="1" applyFill="1" applyBorder="1" applyAlignment="1">
      <alignment wrapText="1"/>
    </xf>
    <xf numFmtId="43" fontId="6" fillId="0" borderId="27" xfId="2" applyNumberFormat="1" applyFont="1" applyBorder="1" applyAlignment="1">
      <alignment horizontal="center" vertical="center"/>
    </xf>
    <xf numFmtId="43" fontId="6" fillId="0" borderId="20" xfId="2" applyNumberFormat="1" applyFont="1" applyBorder="1" applyAlignment="1">
      <alignment horizontal="center" vertical="center"/>
    </xf>
    <xf numFmtId="43" fontId="6" fillId="0" borderId="29" xfId="2" applyNumberFormat="1" applyFont="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4" fillId="4" borderId="3" xfId="0" applyFont="1" applyFill="1" applyBorder="1" applyAlignment="1">
      <alignment horizontal="center" vertical="center"/>
    </xf>
    <xf numFmtId="0" fontId="6" fillId="0" borderId="40" xfId="0" applyFont="1" applyBorder="1" applyAlignment="1">
      <alignment horizontal="center" vertical="center"/>
    </xf>
    <xf numFmtId="0" fontId="6" fillId="0" borderId="7"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Border="1" applyAlignment="1">
      <alignment horizontal="center" vertical="center"/>
    </xf>
    <xf numFmtId="43" fontId="4" fillId="0" borderId="11" xfId="2" applyNumberFormat="1" applyFont="1" applyFill="1" applyBorder="1" applyAlignment="1">
      <alignment horizontal="center" vertical="center"/>
    </xf>
    <xf numFmtId="43" fontId="4" fillId="0" borderId="10" xfId="2" applyNumberFormat="1" applyFont="1" applyFill="1" applyBorder="1" applyAlignment="1">
      <alignment horizontal="center" vertical="center"/>
    </xf>
    <xf numFmtId="0" fontId="6" fillId="0" borderId="23" xfId="0" applyFont="1" applyBorder="1" applyAlignment="1"/>
    <xf numFmtId="0" fontId="6" fillId="0" borderId="8" xfId="0" applyFont="1" applyFill="1" applyBorder="1" applyAlignment="1"/>
    <xf numFmtId="0" fontId="6" fillId="0" borderId="8" xfId="0" applyFont="1" applyFill="1" applyBorder="1" applyAlignment="1">
      <alignment wrapText="1"/>
    </xf>
    <xf numFmtId="0" fontId="6" fillId="0" borderId="8" xfId="0" applyFont="1" applyBorder="1" applyAlignment="1">
      <alignment horizontal="left" wrapText="1"/>
    </xf>
    <xf numFmtId="0" fontId="6" fillId="0" borderId="24" xfId="0" applyFont="1" applyFill="1" applyBorder="1" applyAlignment="1">
      <alignment wrapText="1"/>
    </xf>
    <xf numFmtId="0" fontId="4" fillId="4" borderId="13" xfId="0" applyFont="1" applyFill="1" applyBorder="1" applyAlignment="1">
      <alignment wrapText="1"/>
    </xf>
    <xf numFmtId="0" fontId="6" fillId="0" borderId="43" xfId="0" applyFont="1" applyBorder="1" applyAlignment="1"/>
    <xf numFmtId="0" fontId="6" fillId="0" borderId="43" xfId="0" applyFont="1" applyFill="1" applyBorder="1" applyAlignment="1"/>
    <xf numFmtId="0" fontId="6" fillId="0" borderId="24" xfId="0" applyFont="1" applyBorder="1" applyAlignment="1"/>
    <xf numFmtId="0" fontId="6" fillId="0" borderId="43" xfId="0" applyFont="1" applyFill="1" applyBorder="1" applyAlignment="1">
      <alignment wrapText="1"/>
    </xf>
    <xf numFmtId="0" fontId="6" fillId="0" borderId="8" xfId="0" applyFont="1" applyBorder="1" applyAlignment="1">
      <alignment wrapText="1"/>
    </xf>
    <xf numFmtId="4" fontId="6" fillId="0" borderId="8" xfId="1" applyNumberFormat="1" applyFont="1" applyBorder="1" applyAlignment="1">
      <alignment wrapText="1"/>
    </xf>
    <xf numFmtId="0" fontId="6" fillId="0" borderId="44" xfId="0" applyFont="1" applyBorder="1" applyAlignment="1">
      <alignment wrapText="1"/>
    </xf>
    <xf numFmtId="43" fontId="3" fillId="3" borderId="45" xfId="2" applyNumberFormat="1" applyFont="1" applyFill="1" applyBorder="1" applyAlignment="1">
      <alignment horizontal="center" vertical="center" wrapText="1"/>
    </xf>
    <xf numFmtId="43" fontId="3" fillId="3" borderId="46" xfId="2" applyNumberFormat="1" applyFont="1" applyFill="1" applyBorder="1" applyAlignment="1">
      <alignment horizontal="center" vertical="center" wrapText="1"/>
    </xf>
    <xf numFmtId="43" fontId="3" fillId="3" borderId="19" xfId="2"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43" fontId="5" fillId="2" borderId="5" xfId="2" applyNumberFormat="1" applyFont="1" applyFill="1" applyBorder="1" applyAlignment="1">
      <alignment horizontal="center" vertical="center" wrapText="1"/>
    </xf>
    <xf numFmtId="43" fontId="10" fillId="2" borderId="32" xfId="2" applyNumberFormat="1" applyFont="1" applyFill="1" applyBorder="1" applyAlignment="1">
      <alignment horizontal="center" vertical="center" wrapText="1"/>
    </xf>
    <xf numFmtId="43" fontId="10" fillId="2" borderId="33" xfId="2" applyNumberFormat="1" applyFont="1" applyFill="1" applyBorder="1" applyAlignment="1">
      <alignment horizontal="center" vertical="center" wrapText="1"/>
    </xf>
    <xf numFmtId="43" fontId="4" fillId="4" borderId="3" xfId="2" applyNumberFormat="1" applyFont="1" applyFill="1" applyBorder="1" applyAlignment="1">
      <alignment horizontal="center" vertical="center"/>
    </xf>
    <xf numFmtId="43" fontId="0" fillId="0" borderId="0" xfId="0" applyNumberFormat="1"/>
    <xf numFmtId="43" fontId="0" fillId="0" borderId="0" xfId="2" applyFont="1"/>
    <xf numFmtId="43" fontId="6" fillId="0" borderId="11" xfId="2" applyNumberFormat="1" applyFont="1" applyBorder="1" applyAlignment="1">
      <alignment horizontal="center" vertical="center"/>
    </xf>
    <xf numFmtId="43" fontId="6" fillId="0" borderId="42" xfId="2" applyNumberFormat="1" applyFont="1" applyBorder="1" applyAlignment="1">
      <alignment horizontal="center" vertical="center"/>
    </xf>
    <xf numFmtId="43" fontId="4" fillId="0" borderId="23" xfId="2" applyNumberFormat="1" applyFont="1" applyFill="1" applyBorder="1" applyAlignment="1">
      <alignment horizontal="center" vertical="center"/>
    </xf>
    <xf numFmtId="43" fontId="4" fillId="0" borderId="8" xfId="2" applyNumberFormat="1" applyFont="1" applyFill="1" applyBorder="1" applyAlignment="1">
      <alignment horizontal="center" vertical="center"/>
    </xf>
    <xf numFmtId="43" fontId="4" fillId="0" borderId="44" xfId="2" applyNumberFormat="1" applyFont="1" applyFill="1" applyBorder="1" applyAlignment="1">
      <alignment horizontal="center" vertical="center"/>
    </xf>
    <xf numFmtId="43" fontId="4" fillId="3" borderId="45" xfId="2" applyNumberFormat="1" applyFont="1" applyFill="1" applyBorder="1" applyAlignment="1">
      <alignment horizontal="center" vertical="center" wrapText="1"/>
    </xf>
    <xf numFmtId="43" fontId="4" fillId="3" borderId="46" xfId="2" applyNumberFormat="1" applyFont="1" applyFill="1" applyBorder="1" applyAlignment="1">
      <alignment horizontal="center" vertical="center" wrapText="1"/>
    </xf>
    <xf numFmtId="164" fontId="11" fillId="0" borderId="0" xfId="2" applyNumberFormat="1" applyFont="1" applyAlignment="1">
      <alignment wrapText="1"/>
    </xf>
    <xf numFmtId="0" fontId="11" fillId="0" borderId="0" xfId="0" applyFont="1" applyAlignment="1">
      <alignment wrapText="1"/>
    </xf>
    <xf numFmtId="0" fontId="12" fillId="0" borderId="0" xfId="0" applyFont="1"/>
    <xf numFmtId="0" fontId="9"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9" fillId="0" borderId="1" xfId="0" applyFont="1" applyBorder="1" applyAlignment="1">
      <alignment horizontal="left" vertical="center"/>
    </xf>
    <xf numFmtId="0" fontId="15" fillId="0" borderId="47"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3" fillId="0" borderId="48" xfId="0" applyFont="1" applyBorder="1" applyAlignment="1">
      <alignment horizontal="left" vertical="center"/>
    </xf>
    <xf numFmtId="3" fontId="3" fillId="0" borderId="48" xfId="0" applyNumberFormat="1" applyFont="1" applyBorder="1" applyAlignment="1">
      <alignment horizontal="right" vertical="center"/>
    </xf>
    <xf numFmtId="4" fontId="9" fillId="0" borderId="0" xfId="0" applyNumberFormat="1" applyFont="1" applyAlignment="1">
      <alignment vertical="center"/>
    </xf>
    <xf numFmtId="3" fontId="3" fillId="0" borderId="49" xfId="0" applyNumberFormat="1" applyFont="1" applyBorder="1" applyAlignment="1">
      <alignment horizontal="right" vertical="center"/>
    </xf>
    <xf numFmtId="0" fontId="3" fillId="0" borderId="48" xfId="0" quotePrefix="1" applyFont="1" applyBorder="1" applyAlignment="1">
      <alignment horizontal="left" vertical="center"/>
    </xf>
    <xf numFmtId="0" fontId="9" fillId="0" borderId="2" xfId="0" applyFont="1" applyBorder="1" applyAlignment="1">
      <alignment horizontal="left" vertical="center"/>
    </xf>
    <xf numFmtId="3" fontId="16" fillId="0" borderId="26" xfId="0" applyNumberFormat="1" applyFont="1" applyBorder="1" applyAlignment="1">
      <alignment horizontal="right" vertical="center"/>
    </xf>
    <xf numFmtId="3" fontId="3" fillId="0" borderId="2" xfId="0" applyNumberFormat="1" applyFont="1" applyBorder="1" applyAlignment="1">
      <alignment horizontal="right" vertical="center"/>
    </xf>
    <xf numFmtId="3" fontId="3" fillId="0" borderId="17" xfId="0" applyNumberFormat="1" applyFont="1" applyBorder="1" applyAlignment="1">
      <alignment horizontal="right" vertical="center"/>
    </xf>
    <xf numFmtId="0" fontId="3" fillId="0" borderId="0" xfId="0" applyFont="1" applyAlignment="1">
      <alignment horizontal="left" vertical="center"/>
    </xf>
    <xf numFmtId="3" fontId="3" fillId="0" borderId="0" xfId="0" applyNumberFormat="1" applyFont="1" applyFill="1" applyAlignment="1">
      <alignment horizontal="right" vertical="center"/>
    </xf>
    <xf numFmtId="3" fontId="0" fillId="0" borderId="0" xfId="0" applyNumberFormat="1"/>
    <xf numFmtId="0" fontId="9" fillId="0" borderId="0" xfId="0" applyFont="1" applyAlignment="1">
      <alignment horizontal="left" vertical="center"/>
    </xf>
    <xf numFmtId="3" fontId="17" fillId="0" borderId="0" xfId="0" applyNumberFormat="1" applyFont="1" applyFill="1" applyAlignment="1">
      <alignment horizontal="right" vertical="center"/>
    </xf>
    <xf numFmtId="4" fontId="17" fillId="0" borderId="0" xfId="0" applyNumberFormat="1" applyFont="1" applyAlignment="1">
      <alignment vertical="center"/>
    </xf>
    <xf numFmtId="0" fontId="3" fillId="0" borderId="1" xfId="0" applyFont="1" applyBorder="1" applyAlignment="1">
      <alignment horizontal="centerContinuous" vertical="center"/>
    </xf>
    <xf numFmtId="0" fontId="3" fillId="0" borderId="13" xfId="0" applyFont="1" applyBorder="1" applyAlignment="1">
      <alignment horizontal="centerContinuous" vertical="center"/>
    </xf>
    <xf numFmtId="0" fontId="9" fillId="0" borderId="50" xfId="0" applyFont="1" applyFill="1" applyBorder="1" applyAlignment="1">
      <alignment horizontal="left" vertical="center"/>
    </xf>
    <xf numFmtId="0" fontId="15" fillId="0" borderId="50" xfId="0" applyFont="1" applyFill="1" applyBorder="1" applyAlignment="1">
      <alignment horizontal="center" vertical="center"/>
    </xf>
    <xf numFmtId="0" fontId="15" fillId="0" borderId="47" xfId="0" applyFont="1" applyFill="1" applyBorder="1" applyAlignment="1">
      <alignment horizontal="center" vertical="center"/>
    </xf>
    <xf numFmtId="0" fontId="3" fillId="0" borderId="51" xfId="0" applyFont="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52" xfId="0" applyFont="1" applyFill="1" applyBorder="1" applyAlignment="1">
      <alignment horizontal="left" vertical="center"/>
    </xf>
    <xf numFmtId="4" fontId="15" fillId="0" borderId="52" xfId="0" applyNumberFormat="1" applyFont="1" applyFill="1" applyBorder="1" applyAlignment="1">
      <alignment horizontal="right" vertical="center"/>
    </xf>
    <xf numFmtId="3" fontId="3" fillId="0" borderId="49"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52" xfId="0" applyNumberFormat="1" applyFont="1" applyBorder="1" applyAlignment="1">
      <alignment horizontal="right" vertical="center"/>
    </xf>
    <xf numFmtId="4" fontId="18" fillId="0" borderId="52" xfId="0" applyNumberFormat="1" applyFont="1" applyFill="1" applyBorder="1" applyAlignment="1">
      <alignment horizontal="right" vertical="center"/>
    </xf>
    <xf numFmtId="0" fontId="19" fillId="0" borderId="52" xfId="0" applyFont="1" applyFill="1" applyBorder="1" applyAlignment="1">
      <alignment horizontal="right" vertical="center"/>
    </xf>
    <xf numFmtId="4" fontId="6" fillId="0" borderId="52"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9" fillId="0" borderId="15" xfId="0" applyFont="1" applyBorder="1" applyAlignment="1">
      <alignment horizontal="left" vertical="center"/>
    </xf>
    <xf numFmtId="4" fontId="15" fillId="0" borderId="15" xfId="0" applyNumberFormat="1" applyFont="1" applyFill="1" applyBorder="1" applyAlignment="1">
      <alignment horizontal="right" vertical="center"/>
    </xf>
    <xf numFmtId="3" fontId="3" fillId="0" borderId="26" xfId="0" applyNumberFormat="1" applyFont="1" applyFill="1" applyBorder="1" applyAlignment="1">
      <alignment horizontal="right" vertical="center"/>
    </xf>
    <xf numFmtId="3" fontId="3" fillId="0" borderId="15" xfId="0" applyNumberFormat="1" applyFont="1" applyBorder="1" applyAlignment="1">
      <alignment horizontal="right" vertical="center"/>
    </xf>
    <xf numFmtId="3" fontId="3" fillId="0" borderId="26" xfId="0" applyNumberFormat="1" applyFont="1" applyBorder="1" applyAlignment="1">
      <alignment horizontal="right" vertical="center"/>
    </xf>
    <xf numFmtId="4" fontId="3" fillId="0" borderId="0" xfId="0" applyNumberFormat="1" applyFont="1" applyAlignment="1">
      <alignment horizontal="right" vertical="center"/>
    </xf>
    <xf numFmtId="3" fontId="3" fillId="0" borderId="0" xfId="0" applyNumberFormat="1" applyFont="1" applyAlignment="1">
      <alignment horizontal="right" vertical="center"/>
    </xf>
    <xf numFmtId="3" fontId="3" fillId="0" borderId="53" xfId="0" applyNumberFormat="1" applyFont="1" applyBorder="1" applyAlignment="1">
      <alignment horizontal="right" vertical="center"/>
    </xf>
    <xf numFmtId="4" fontId="3" fillId="0" borderId="0" xfId="0" applyNumberFormat="1" applyFont="1" applyBorder="1" applyAlignment="1">
      <alignment horizontal="right" vertical="center"/>
    </xf>
    <xf numFmtId="0" fontId="0" fillId="0" borderId="0" xfId="0" applyBorder="1"/>
    <xf numFmtId="4" fontId="0" fillId="0" borderId="0" xfId="0" applyNumberFormat="1"/>
    <xf numFmtId="0" fontId="3" fillId="0" borderId="0" xfId="0" applyFont="1"/>
    <xf numFmtId="4" fontId="3" fillId="0" borderId="0" xfId="0" applyNumberFormat="1" applyFont="1"/>
    <xf numFmtId="4" fontId="0" fillId="0" borderId="54" xfId="0" applyNumberFormat="1" applyBorder="1"/>
    <xf numFmtId="43" fontId="11" fillId="0" borderId="0" xfId="0" applyNumberFormat="1" applyFont="1" applyAlignment="1">
      <alignment wrapText="1"/>
    </xf>
    <xf numFmtId="0" fontId="20" fillId="0" borderId="0" xfId="0" applyFont="1"/>
    <xf numFmtId="0" fontId="0" fillId="0" borderId="0" xfId="0" applyAlignment="1">
      <alignment wrapText="1"/>
    </xf>
    <xf numFmtId="0" fontId="20" fillId="0" borderId="0" xfId="0" applyFont="1" applyAlignment="1">
      <alignment horizontal="left" vertical="center"/>
    </xf>
    <xf numFmtId="0" fontId="21" fillId="4" borderId="28" xfId="0" applyFont="1" applyFill="1" applyBorder="1" applyAlignment="1">
      <alignment horizontal="center" vertical="center" wrapText="1"/>
    </xf>
    <xf numFmtId="0" fontId="21" fillId="4" borderId="28" xfId="0" applyFont="1" applyFill="1" applyBorder="1" applyAlignment="1">
      <alignment horizontal="center" vertical="center"/>
    </xf>
    <xf numFmtId="0" fontId="20" fillId="0" borderId="30" xfId="0" applyFont="1" applyBorder="1" applyAlignment="1">
      <alignment horizontal="center" vertical="center"/>
    </xf>
    <xf numFmtId="0" fontId="20" fillId="0" borderId="55" xfId="0" applyFont="1" applyBorder="1" applyAlignment="1">
      <alignment horizontal="center" vertical="center"/>
    </xf>
    <xf numFmtId="165" fontId="20" fillId="0" borderId="30" xfId="0" applyNumberFormat="1" applyFont="1" applyBorder="1" applyAlignment="1">
      <alignment vertical="center"/>
    </xf>
    <xf numFmtId="0" fontId="20" fillId="0" borderId="10" xfId="0" applyFont="1" applyBorder="1" applyAlignment="1">
      <alignment horizontal="center" vertical="center"/>
    </xf>
    <xf numFmtId="49" fontId="20" fillId="0" borderId="30" xfId="0" applyNumberFormat="1" applyFont="1" applyBorder="1" applyAlignment="1">
      <alignment horizontal="center" vertical="center"/>
    </xf>
    <xf numFmtId="0" fontId="22" fillId="0" borderId="30" xfId="0" applyFont="1" applyBorder="1" applyAlignment="1">
      <alignment horizontal="justify" vertical="center" wrapText="1"/>
    </xf>
    <xf numFmtId="0" fontId="20" fillId="0" borderId="30" xfId="0" applyFont="1" applyBorder="1" applyAlignment="1">
      <alignment horizontal="center" wrapText="1"/>
    </xf>
    <xf numFmtId="0" fontId="20" fillId="0" borderId="30" xfId="0" applyFont="1" applyBorder="1" applyAlignment="1">
      <alignment horizont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165" fontId="20" fillId="0" borderId="56" xfId="0" applyNumberFormat="1" applyFont="1" applyBorder="1" applyAlignment="1">
      <alignment vertical="center"/>
    </xf>
    <xf numFmtId="0" fontId="20" fillId="0" borderId="58" xfId="0" applyFont="1" applyBorder="1" applyAlignment="1">
      <alignment horizontal="center" vertical="center"/>
    </xf>
    <xf numFmtId="49" fontId="20" fillId="0" borderId="56" xfId="0" applyNumberFormat="1" applyFont="1" applyBorder="1" applyAlignment="1">
      <alignment horizontal="center" vertical="center"/>
    </xf>
    <xf numFmtId="0" fontId="20" fillId="0" borderId="56" xfId="0" applyFont="1" applyBorder="1" applyAlignment="1">
      <alignment horizontal="justify" vertical="center" wrapText="1"/>
    </xf>
    <xf numFmtId="0" fontId="20" fillId="0" borderId="56" xfId="0" applyFont="1" applyBorder="1" applyAlignment="1">
      <alignment horizontal="center" wrapText="1"/>
    </xf>
    <xf numFmtId="0" fontId="20" fillId="0" borderId="56" xfId="0" applyFont="1" applyBorder="1" applyAlignment="1">
      <alignment horizontal="center"/>
    </xf>
    <xf numFmtId="0" fontId="20" fillId="0" borderId="56" xfId="0" applyFont="1" applyBorder="1" applyAlignment="1">
      <alignment horizontal="center" vertical="center" wrapText="1"/>
    </xf>
    <xf numFmtId="0" fontId="20" fillId="0" borderId="56" xfId="0" applyFont="1" applyBorder="1" applyAlignment="1">
      <alignment vertical="center" wrapText="1"/>
    </xf>
    <xf numFmtId="0" fontId="22" fillId="0" borderId="56" xfId="0" applyFont="1" applyBorder="1" applyAlignment="1">
      <alignment horizontal="justify" vertical="center" wrapText="1"/>
    </xf>
    <xf numFmtId="165" fontId="20" fillId="0" borderId="56" xfId="0" applyNumberFormat="1" applyFont="1" applyBorder="1" applyAlignment="1">
      <alignment horizontal="center" vertical="center"/>
    </xf>
    <xf numFmtId="0" fontId="20" fillId="0" borderId="56" xfId="0" applyFont="1" applyBorder="1" applyAlignment="1">
      <alignment horizontal="left" vertical="center" wrapText="1"/>
    </xf>
    <xf numFmtId="166" fontId="20" fillId="0" borderId="58" xfId="0" applyNumberFormat="1" applyFont="1" applyBorder="1" applyAlignment="1">
      <alignment horizontal="center" vertical="center"/>
    </xf>
    <xf numFmtId="0" fontId="20" fillId="0" borderId="56" xfId="0" applyFont="1" applyBorder="1"/>
    <xf numFmtId="0" fontId="20" fillId="0" borderId="56" xfId="0" applyFont="1" applyBorder="1" applyAlignment="1">
      <alignment vertical="center"/>
    </xf>
    <xf numFmtId="0" fontId="20" fillId="0" borderId="56" xfId="0" applyFont="1" applyFill="1" applyBorder="1" applyAlignment="1">
      <alignment vertical="center"/>
    </xf>
    <xf numFmtId="0" fontId="20" fillId="0" borderId="57" xfId="0" applyFont="1" applyFill="1" applyBorder="1" applyAlignment="1">
      <alignment vertical="center"/>
    </xf>
    <xf numFmtId="0" fontId="20" fillId="0" borderId="58" xfId="0" applyFont="1" applyBorder="1" applyAlignment="1">
      <alignment vertical="center"/>
    </xf>
    <xf numFmtId="0" fontId="20" fillId="0" borderId="56"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6" xfId="0" applyFont="1" applyFill="1" applyBorder="1" applyAlignment="1">
      <alignment horizontal="justify" wrapText="1"/>
    </xf>
    <xf numFmtId="0" fontId="20" fillId="0" borderId="31" xfId="0" applyFont="1" applyBorder="1" applyAlignment="1">
      <alignment horizontal="center" vertical="center"/>
    </xf>
    <xf numFmtId="0" fontId="20" fillId="0" borderId="59" xfId="0" applyFont="1" applyBorder="1" applyAlignment="1">
      <alignment horizontal="center" vertical="center"/>
    </xf>
    <xf numFmtId="0" fontId="20" fillId="0" borderId="31" xfId="0" applyFont="1" applyBorder="1" applyAlignment="1">
      <alignment vertical="center"/>
    </xf>
    <xf numFmtId="0" fontId="20" fillId="0" borderId="60" xfId="0" applyFont="1" applyBorder="1" applyAlignment="1">
      <alignment horizontal="center" vertical="center"/>
    </xf>
    <xf numFmtId="0" fontId="22" fillId="0" borderId="31" xfId="0" applyFont="1" applyBorder="1" applyAlignment="1">
      <alignment horizontal="justify" wrapText="1"/>
    </xf>
    <xf numFmtId="0" fontId="20" fillId="0" borderId="31" xfId="0" applyFont="1" applyBorder="1"/>
    <xf numFmtId="0" fontId="20" fillId="0" borderId="31" xfId="0" applyFont="1" applyBorder="1" applyAlignment="1">
      <alignment horizontal="center"/>
    </xf>
    <xf numFmtId="0" fontId="20" fillId="0" borderId="0" xfId="0" applyFont="1" applyAlignment="1">
      <alignment horizontal="center" vertical="center"/>
    </xf>
    <xf numFmtId="0" fontId="20" fillId="0" borderId="0" xfId="0" applyFont="1" applyAlignment="1">
      <alignment vertical="center"/>
    </xf>
    <xf numFmtId="0" fontId="23" fillId="3" borderId="54" xfId="0" applyFont="1" applyFill="1" applyBorder="1" applyAlignment="1">
      <alignment vertical="center"/>
    </xf>
    <xf numFmtId="0" fontId="20" fillId="0" borderId="61" xfId="0" applyFont="1" applyBorder="1" applyAlignment="1">
      <alignment horizontal="lef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1" xfId="0" applyBorder="1"/>
    <xf numFmtId="0" fontId="24" fillId="0" borderId="0" xfId="0" applyFont="1"/>
    <xf numFmtId="0" fontId="22" fillId="0" borderId="0" xfId="0" applyFont="1"/>
    <xf numFmtId="0" fontId="25" fillId="0" borderId="0" xfId="0" applyFont="1"/>
    <xf numFmtId="0" fontId="4" fillId="0" borderId="0" xfId="0" applyFont="1"/>
    <xf numFmtId="0" fontId="26" fillId="0" borderId="0" xfId="0" applyFont="1" applyAlignment="1">
      <alignment horizontal="left"/>
    </xf>
    <xf numFmtId="0" fontId="3" fillId="0" borderId="0" xfId="0" applyFont="1" applyAlignment="1">
      <alignment horizontal="left"/>
    </xf>
    <xf numFmtId="0" fontId="11" fillId="0" borderId="0" xfId="0" applyFont="1"/>
    <xf numFmtId="0" fontId="4" fillId="3" borderId="48" xfId="0" applyFont="1" applyFill="1" applyBorder="1" applyAlignment="1">
      <alignment horizontal="center" vertical="center" wrapText="1"/>
    </xf>
    <xf numFmtId="0" fontId="8" fillId="0" borderId="4" xfId="0" applyFont="1" applyBorder="1" applyAlignment="1">
      <alignment vertical="center"/>
    </xf>
    <xf numFmtId="0" fontId="27" fillId="0" borderId="23" xfId="0" applyFont="1" applyBorder="1" applyAlignment="1">
      <alignment horizontal="center" vertical="center" wrapText="1" readingOrder="1"/>
    </xf>
    <xf numFmtId="0" fontId="27" fillId="0" borderId="8" xfId="0" applyFont="1" applyBorder="1" applyAlignment="1">
      <alignment horizontal="center" vertical="center" wrapText="1" readingOrder="1"/>
    </xf>
    <xf numFmtId="0" fontId="27" fillId="0" borderId="44" xfId="0" applyFont="1" applyBorder="1" applyAlignment="1">
      <alignment horizontal="center" vertical="center" wrapText="1" readingOrder="1"/>
    </xf>
    <xf numFmtId="0" fontId="31" fillId="0" borderId="27" xfId="0" applyFont="1" applyBorder="1" applyAlignment="1">
      <alignment horizontal="center" vertical="center"/>
    </xf>
    <xf numFmtId="0" fontId="31" fillId="0" borderId="20" xfId="0" applyFont="1" applyBorder="1" applyAlignment="1">
      <alignment horizontal="center" vertical="center"/>
    </xf>
    <xf numFmtId="0" fontId="31" fillId="0" borderId="28" xfId="0" applyFont="1" applyBorder="1" applyAlignment="1">
      <alignment horizontal="center" vertical="center"/>
    </xf>
    <xf numFmtId="0" fontId="31" fillId="0" borderId="21" xfId="0" applyFont="1" applyBorder="1" applyAlignment="1">
      <alignment horizontal="center" vertical="center"/>
    </xf>
    <xf numFmtId="0" fontId="31" fillId="0" borderId="29" xfId="0" applyFont="1" applyBorder="1" applyAlignment="1">
      <alignment horizontal="center" vertical="center"/>
    </xf>
    <xf numFmtId="0" fontId="31" fillId="0" borderId="37" xfId="0" applyFont="1" applyBorder="1" applyAlignment="1">
      <alignment horizontal="center" vertical="center"/>
    </xf>
    <xf numFmtId="0" fontId="4" fillId="0" borderId="0" xfId="0" applyFont="1" applyAlignment="1">
      <alignment horizontal="left"/>
    </xf>
    <xf numFmtId="0" fontId="12" fillId="0" borderId="23" xfId="0" applyFont="1" applyBorder="1" applyAlignment="1">
      <alignment horizontal="center" vertical="center"/>
    </xf>
    <xf numFmtId="0" fontId="12" fillId="0" borderId="8" xfId="0" applyFont="1" applyBorder="1" applyAlignment="1">
      <alignment horizontal="center" vertical="center"/>
    </xf>
    <xf numFmtId="0" fontId="12" fillId="0" borderId="44" xfId="0" applyFont="1" applyBorder="1" applyAlignment="1">
      <alignment horizontal="center" vertical="center"/>
    </xf>
    <xf numFmtId="0" fontId="12" fillId="0" borderId="40" xfId="0" applyFont="1" applyBorder="1" applyAlignment="1">
      <alignment horizontal="center" vertical="center"/>
    </xf>
    <xf numFmtId="0" fontId="12" fillId="0" borderId="7" xfId="0" applyFont="1" applyBorder="1" applyAlignment="1">
      <alignment horizontal="center" vertical="center"/>
    </xf>
    <xf numFmtId="0" fontId="12" fillId="0" borderId="39" xfId="0" applyFont="1" applyBorder="1" applyAlignment="1">
      <alignment horizontal="center" vertical="center"/>
    </xf>
    <xf numFmtId="0" fontId="12" fillId="0" borderId="41" xfId="0" applyFont="1" applyBorder="1" applyAlignment="1">
      <alignment horizontal="center" vertical="center"/>
    </xf>
    <xf numFmtId="0" fontId="12" fillId="0" borderId="0" xfId="0" applyFont="1" applyAlignment="1">
      <alignment vertical="center"/>
    </xf>
    <xf numFmtId="0" fontId="8" fillId="0" borderId="3" xfId="0" applyFont="1" applyBorder="1" applyAlignment="1">
      <alignment vertical="center"/>
    </xf>
    <xf numFmtId="0" fontId="32" fillId="0" borderId="0" xfId="0" applyFont="1"/>
    <xf numFmtId="0" fontId="8" fillId="0" borderId="51" xfId="0" applyFont="1" applyBorder="1" applyAlignment="1">
      <alignment vertical="center"/>
    </xf>
    <xf numFmtId="0" fontId="8" fillId="0" borderId="47" xfId="0" applyFont="1" applyBorder="1" applyAlignment="1">
      <alignment vertical="center"/>
    </xf>
    <xf numFmtId="0" fontId="8" fillId="0" borderId="17" xfId="0" applyFont="1" applyBorder="1" applyAlignment="1">
      <alignment vertical="center"/>
    </xf>
    <xf numFmtId="0" fontId="33" fillId="0" borderId="51" xfId="0" applyFont="1" applyBorder="1" applyAlignment="1">
      <alignment vertical="center"/>
    </xf>
    <xf numFmtId="0" fontId="8" fillId="0" borderId="50" xfId="0" applyFont="1" applyBorder="1" applyAlignment="1">
      <alignment vertical="center"/>
    </xf>
    <xf numFmtId="0" fontId="31" fillId="0" borderId="14" xfId="0" applyFont="1" applyBorder="1" applyAlignment="1">
      <alignment horizontal="center" vertical="center"/>
    </xf>
    <xf numFmtId="0" fontId="31" fillId="0" borderId="11" xfId="0" applyFont="1" applyBorder="1" applyAlignment="1">
      <alignment horizontal="center" vertical="center"/>
    </xf>
    <xf numFmtId="0" fontId="31" fillId="0" borderId="42" xfId="0" applyFont="1" applyBorder="1" applyAlignment="1">
      <alignment horizontal="center" vertical="center"/>
    </xf>
    <xf numFmtId="0" fontId="11" fillId="5" borderId="23"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34" fillId="0" borderId="0" xfId="0" applyFont="1"/>
    <xf numFmtId="167" fontId="0" fillId="0" borderId="0" xfId="0" applyNumberFormat="1"/>
    <xf numFmtId="167" fontId="12" fillId="0" borderId="0" xfId="2" applyNumberFormat="1" applyFont="1"/>
    <xf numFmtId="0" fontId="12" fillId="0" borderId="0" xfId="0" applyFont="1" applyAlignment="1">
      <alignment horizontal="center"/>
    </xf>
    <xf numFmtId="49" fontId="35" fillId="6" borderId="64" xfId="0" applyNumberFormat="1" applyFont="1" applyFill="1" applyBorder="1" applyAlignment="1">
      <alignment horizontal="left" vertical="top"/>
    </xf>
    <xf numFmtId="0" fontId="25" fillId="0" borderId="0" xfId="0" applyFont="1" applyAlignment="1">
      <alignment horizontal="left"/>
    </xf>
    <xf numFmtId="0" fontId="25" fillId="0" borderId="0" xfId="0" applyFont="1" applyAlignment="1">
      <alignment horizontal="center"/>
    </xf>
    <xf numFmtId="167" fontId="25" fillId="0" borderId="0" xfId="0" applyNumberFormat="1" applyFont="1"/>
    <xf numFmtId="167" fontId="2" fillId="0" borderId="0" xfId="0" applyNumberFormat="1" applyFont="1"/>
    <xf numFmtId="0" fontId="2" fillId="0" borderId="0" xfId="0" applyFont="1" applyAlignment="1">
      <alignment horizontal="left" vertical="center"/>
    </xf>
    <xf numFmtId="0" fontId="2" fillId="0" borderId="0" xfId="0" applyFont="1" applyAlignment="1">
      <alignment horizontal="left"/>
    </xf>
    <xf numFmtId="0" fontId="7" fillId="0" borderId="0" xfId="0" applyFont="1" applyAlignment="1">
      <alignment horizontal="left"/>
    </xf>
    <xf numFmtId="49" fontId="35" fillId="6" borderId="64" xfId="0" applyNumberFormat="1" applyFont="1" applyFill="1" applyBorder="1" applyAlignment="1">
      <alignment horizontal="left" vertical="top" wrapText="1"/>
    </xf>
    <xf numFmtId="49" fontId="35" fillId="6" borderId="65" xfId="0" applyNumberFormat="1" applyFont="1" applyFill="1" applyBorder="1" applyAlignment="1">
      <alignment horizontal="left" vertical="top" wrapText="1"/>
    </xf>
    <xf numFmtId="0" fontId="12" fillId="0" borderId="28" xfId="0" applyFont="1" applyBorder="1"/>
    <xf numFmtId="0" fontId="25" fillId="0" borderId="28" xfId="0" applyFont="1" applyBorder="1" applyAlignment="1">
      <alignment horizontal="center" vertical="center"/>
    </xf>
    <xf numFmtId="49" fontId="35" fillId="6" borderId="66" xfId="0" applyNumberFormat="1" applyFont="1" applyFill="1" applyBorder="1" applyAlignment="1">
      <alignment horizontal="left" vertical="top" wrapText="1"/>
    </xf>
    <xf numFmtId="0" fontId="25" fillId="0" borderId="28" xfId="0" applyFont="1" applyBorder="1" applyAlignment="1">
      <alignment horizontal="right"/>
    </xf>
    <xf numFmtId="167" fontId="25" fillId="0" borderId="28" xfId="2" applyNumberFormat="1" applyFont="1" applyBorder="1"/>
    <xf numFmtId="167" fontId="25" fillId="0" borderId="28" xfId="0" applyNumberFormat="1" applyFont="1" applyBorder="1"/>
    <xf numFmtId="49" fontId="35" fillId="6" borderId="66" xfId="0" applyNumberFormat="1" applyFont="1" applyFill="1" applyBorder="1" applyAlignment="1">
      <alignment horizontal="left" vertical="top"/>
    </xf>
    <xf numFmtId="167" fontId="12" fillId="0" borderId="28" xfId="0" applyNumberFormat="1" applyFont="1" applyBorder="1"/>
    <xf numFmtId="1" fontId="12" fillId="0" borderId="0" xfId="0" applyNumberFormat="1" applyFont="1"/>
    <xf numFmtId="1" fontId="12" fillId="0" borderId="28" xfId="0" applyNumberFormat="1" applyFont="1" applyBorder="1"/>
    <xf numFmtId="0" fontId="25" fillId="0" borderId="28" xfId="0" applyFont="1" applyBorder="1" applyAlignment="1">
      <alignment horizontal="center"/>
    </xf>
    <xf numFmtId="0" fontId="25" fillId="0" borderId="28" xfId="0" applyFont="1" applyBorder="1"/>
    <xf numFmtId="0" fontId="25" fillId="0" borderId="0" xfId="0" applyFont="1" applyBorder="1" applyAlignment="1">
      <alignment horizontal="right"/>
    </xf>
    <xf numFmtId="167" fontId="25" fillId="0" borderId="0" xfId="2" applyNumberFormat="1" applyFont="1" applyBorder="1"/>
    <xf numFmtId="167" fontId="25" fillId="0" borderId="0" xfId="0" applyNumberFormat="1" applyFont="1" applyBorder="1"/>
    <xf numFmtId="0" fontId="38" fillId="3" borderId="69" xfId="0" applyFont="1" applyFill="1" applyBorder="1" applyAlignment="1">
      <alignment horizontal="center" vertical="center" wrapText="1" readingOrder="1"/>
    </xf>
    <xf numFmtId="0" fontId="39" fillId="0" borderId="0" xfId="0" applyFont="1"/>
    <xf numFmtId="0" fontId="40" fillId="0" borderId="8" xfId="0" applyFont="1" applyBorder="1" applyAlignment="1">
      <alignment horizontal="left" vertical="center" wrapText="1" readingOrder="1"/>
    </xf>
    <xf numFmtId="0" fontId="37" fillId="3" borderId="67" xfId="0" applyFont="1" applyFill="1" applyBorder="1" applyAlignment="1">
      <alignment horizontal="center" vertical="center" wrapText="1" readingOrder="1"/>
    </xf>
    <xf numFmtId="0" fontId="37" fillId="3" borderId="68" xfId="0" applyFont="1" applyFill="1" applyBorder="1" applyAlignment="1">
      <alignment horizontal="center" vertical="center" wrapText="1" readingOrder="1"/>
    </xf>
    <xf numFmtId="0" fontId="37" fillId="3" borderId="70" xfId="0" applyFont="1" applyFill="1" applyBorder="1" applyAlignment="1">
      <alignment horizontal="center" vertical="center" wrapText="1" readingOrder="1"/>
    </xf>
    <xf numFmtId="0" fontId="36" fillId="0" borderId="32" xfId="0" applyFont="1" applyBorder="1" applyAlignment="1">
      <alignment horizontal="center" vertical="center" wrapText="1" readingOrder="1"/>
    </xf>
    <xf numFmtId="0" fontId="38" fillId="3" borderId="60" xfId="0" applyFont="1" applyFill="1" applyBorder="1" applyAlignment="1">
      <alignment horizontal="center" vertical="center" wrapText="1" readingOrder="1"/>
    </xf>
    <xf numFmtId="0" fontId="38" fillId="3" borderId="71" xfId="0" applyFont="1" applyFill="1" applyBorder="1" applyAlignment="1">
      <alignment horizontal="center" vertical="center" wrapText="1" readingOrder="1"/>
    </xf>
    <xf numFmtId="0" fontId="38" fillId="3" borderId="67" xfId="0" applyFont="1" applyFill="1" applyBorder="1" applyAlignment="1">
      <alignment horizontal="center" vertical="center" wrapText="1" readingOrder="1"/>
    </xf>
    <xf numFmtId="0" fontId="38" fillId="3" borderId="68" xfId="0" applyFont="1" applyFill="1" applyBorder="1" applyAlignment="1">
      <alignment horizontal="center" vertical="center" wrapText="1" readingOrder="1"/>
    </xf>
    <xf numFmtId="0" fontId="38" fillId="3" borderId="70" xfId="0" applyFont="1" applyFill="1" applyBorder="1" applyAlignment="1">
      <alignment horizontal="center" vertical="center" wrapText="1" readingOrder="1"/>
    </xf>
    <xf numFmtId="0" fontId="36" fillId="0" borderId="0" xfId="0" applyFont="1" applyBorder="1" applyAlignment="1">
      <alignment vertical="center" wrapText="1" readingOrder="1"/>
    </xf>
    <xf numFmtId="0" fontId="38" fillId="3" borderId="72" xfId="0" applyFont="1" applyFill="1" applyBorder="1" applyAlignment="1">
      <alignment horizontal="center" vertical="center" wrapText="1" readingOrder="1"/>
    </xf>
    <xf numFmtId="0" fontId="37" fillId="3" borderId="73" xfId="0" applyFont="1" applyFill="1" applyBorder="1" applyAlignment="1">
      <alignment vertical="center" wrapText="1" readingOrder="1"/>
    </xf>
    <xf numFmtId="0" fontId="37" fillId="3" borderId="3" xfId="0" applyFont="1" applyFill="1" applyBorder="1" applyAlignment="1">
      <alignment vertical="center" wrapText="1" readingOrder="1"/>
    </xf>
    <xf numFmtId="0" fontId="37" fillId="3" borderId="63" xfId="0" applyFont="1" applyFill="1" applyBorder="1" applyAlignment="1">
      <alignment horizontal="center" vertical="center" wrapText="1" readingOrder="1"/>
    </xf>
    <xf numFmtId="0" fontId="38" fillId="3" borderId="76" xfId="0" applyFont="1" applyFill="1" applyBorder="1" applyAlignment="1">
      <alignment horizontal="center" vertical="center" wrapText="1" readingOrder="1"/>
    </xf>
    <xf numFmtId="0" fontId="38" fillId="3" borderId="77" xfId="0" applyFont="1" applyFill="1" applyBorder="1" applyAlignment="1">
      <alignment horizontal="center" vertical="center" wrapText="1" readingOrder="1"/>
    </xf>
    <xf numFmtId="0" fontId="38" fillId="3" borderId="78" xfId="0" applyFont="1" applyFill="1" applyBorder="1" applyAlignment="1">
      <alignment horizontal="center" vertical="center" wrapText="1" readingOrder="1"/>
    </xf>
    <xf numFmtId="0" fontId="38" fillId="0" borderId="3" xfId="0" applyFont="1" applyBorder="1" applyAlignment="1">
      <alignment horizontal="center" vertical="center" wrapText="1" readingOrder="1"/>
    </xf>
    <xf numFmtId="0" fontId="38" fillId="0" borderId="79" xfId="0" applyFont="1" applyBorder="1" applyAlignment="1">
      <alignment horizontal="center" vertical="center" wrapText="1" readingOrder="1"/>
    </xf>
    <xf numFmtId="0" fontId="38" fillId="0" borderId="80" xfId="0" applyFont="1" applyBorder="1" applyAlignment="1">
      <alignment horizontal="center" vertical="center" wrapText="1" readingOrder="1"/>
    </xf>
    <xf numFmtId="0" fontId="38" fillId="0" borderId="13" xfId="0" applyFont="1" applyBorder="1" applyAlignment="1">
      <alignment horizontal="center" vertical="center" wrapText="1" readingOrder="1"/>
    </xf>
    <xf numFmtId="0" fontId="38" fillId="3" borderId="82" xfId="0" applyFont="1" applyFill="1" applyBorder="1" applyAlignment="1">
      <alignment horizontal="center" vertical="center" wrapText="1" readingOrder="1"/>
    </xf>
    <xf numFmtId="0" fontId="38" fillId="3" borderId="83" xfId="0" applyFont="1" applyFill="1" applyBorder="1" applyAlignment="1">
      <alignment horizontal="center" vertical="center" wrapText="1" readingOrder="1"/>
    </xf>
    <xf numFmtId="0" fontId="37" fillId="3" borderId="84" xfId="0" applyFont="1" applyFill="1" applyBorder="1" applyAlignment="1">
      <alignment horizontal="center" vertical="center" wrapText="1" readingOrder="1"/>
    </xf>
    <xf numFmtId="0" fontId="37" fillId="3" borderId="62" xfId="0" applyFont="1" applyFill="1" applyBorder="1" applyAlignment="1">
      <alignment horizontal="center" vertical="center" wrapText="1" readingOrder="1"/>
    </xf>
    <xf numFmtId="0" fontId="37" fillId="3" borderId="85" xfId="0" applyFont="1" applyFill="1" applyBorder="1" applyAlignment="1">
      <alignment horizontal="center" vertical="center" wrapText="1" readingOrder="1"/>
    </xf>
    <xf numFmtId="0" fontId="38" fillId="3" borderId="81" xfId="0" applyFont="1" applyFill="1" applyBorder="1" applyAlignment="1">
      <alignment horizontal="center" vertical="center" wrapText="1" readingOrder="1"/>
    </xf>
    <xf numFmtId="0" fontId="38" fillId="3" borderId="74" xfId="0" applyFont="1" applyFill="1" applyBorder="1" applyAlignment="1">
      <alignment horizontal="center" vertical="center" wrapText="1" readingOrder="1"/>
    </xf>
    <xf numFmtId="0" fontId="38" fillId="3" borderId="75" xfId="0" applyFont="1" applyFill="1" applyBorder="1" applyAlignment="1">
      <alignment horizontal="center" vertical="center" wrapText="1" readingOrder="1"/>
    </xf>
    <xf numFmtId="0" fontId="37" fillId="3" borderId="23" xfId="0" applyFont="1" applyFill="1" applyBorder="1" applyAlignment="1">
      <alignment vertical="center" wrapText="1" readingOrder="1"/>
    </xf>
    <xf numFmtId="0" fontId="37" fillId="3" borderId="8" xfId="0" applyFont="1" applyFill="1" applyBorder="1" applyAlignment="1">
      <alignment vertical="center" wrapText="1" readingOrder="1"/>
    </xf>
    <xf numFmtId="0" fontId="37" fillId="3" borderId="44" xfId="0" applyFont="1" applyFill="1" applyBorder="1" applyAlignment="1">
      <alignment vertical="center" wrapText="1" readingOrder="1"/>
    </xf>
    <xf numFmtId="3" fontId="12" fillId="0" borderId="28" xfId="0" applyNumberFormat="1" applyFont="1" applyBorder="1" applyAlignment="1">
      <alignment horizontal="center"/>
    </xf>
    <xf numFmtId="3" fontId="32" fillId="0" borderId="28" xfId="0" applyNumberFormat="1" applyFont="1" applyBorder="1" applyAlignment="1">
      <alignment horizontal="center"/>
    </xf>
    <xf numFmtId="0" fontId="36" fillId="3" borderId="0" xfId="0" applyFont="1" applyFill="1" applyBorder="1" applyAlignment="1">
      <alignment vertical="center" wrapText="1" readingOrder="1"/>
    </xf>
    <xf numFmtId="3" fontId="12" fillId="0" borderId="21" xfId="0" applyNumberFormat="1" applyFont="1" applyBorder="1" applyAlignment="1">
      <alignment horizontal="center"/>
    </xf>
    <xf numFmtId="3" fontId="12" fillId="0" borderId="29" xfId="0" applyNumberFormat="1" applyFont="1" applyBorder="1" applyAlignment="1">
      <alignment horizontal="center"/>
    </xf>
    <xf numFmtId="3" fontId="32" fillId="0" borderId="29" xfId="0" applyNumberFormat="1" applyFont="1" applyBorder="1" applyAlignment="1">
      <alignment horizontal="center"/>
    </xf>
    <xf numFmtId="3" fontId="12" fillId="0" borderId="37" xfId="0" applyNumberFormat="1" applyFont="1" applyBorder="1" applyAlignment="1">
      <alignment horizontal="center"/>
    </xf>
    <xf numFmtId="3" fontId="12" fillId="0" borderId="3" xfId="0" applyNumberFormat="1" applyFont="1" applyBorder="1" applyAlignment="1">
      <alignment horizontal="center"/>
    </xf>
    <xf numFmtId="3" fontId="12" fillId="0" borderId="13" xfId="0" applyNumberFormat="1" applyFont="1" applyBorder="1" applyAlignment="1">
      <alignment horizontal="center"/>
    </xf>
    <xf numFmtId="3" fontId="12" fillId="0" borderId="4" xfId="0" applyNumberFormat="1" applyFont="1" applyBorder="1" applyAlignment="1">
      <alignment horizontal="center"/>
    </xf>
    <xf numFmtId="3" fontId="12" fillId="0" borderId="18" xfId="0" applyNumberFormat="1" applyFont="1" applyBorder="1" applyAlignment="1">
      <alignment horizontal="center"/>
    </xf>
    <xf numFmtId="0" fontId="37" fillId="3" borderId="23" xfId="0" applyFont="1" applyFill="1" applyBorder="1" applyAlignment="1">
      <alignment horizontal="center" vertical="center" wrapText="1" readingOrder="1"/>
    </xf>
    <xf numFmtId="0" fontId="37" fillId="3" borderId="8" xfId="0" applyFont="1" applyFill="1" applyBorder="1" applyAlignment="1">
      <alignment horizontal="center" vertical="center" wrapText="1" readingOrder="1"/>
    </xf>
    <xf numFmtId="0" fontId="37" fillId="3" borderId="44" xfId="0" applyFont="1" applyFill="1" applyBorder="1" applyAlignment="1">
      <alignment horizontal="center" vertical="center" wrapText="1" readingOrder="1"/>
    </xf>
    <xf numFmtId="3" fontId="12" fillId="0" borderId="67" xfId="0" applyNumberFormat="1" applyFont="1" applyBorder="1" applyAlignment="1">
      <alignment horizontal="center"/>
    </xf>
    <xf numFmtId="3" fontId="12" fillId="0" borderId="27" xfId="0" applyNumberFormat="1" applyFont="1" applyBorder="1" applyAlignment="1">
      <alignment horizontal="center"/>
    </xf>
    <xf numFmtId="3" fontId="32" fillId="0" borderId="27" xfId="0" applyNumberFormat="1" applyFont="1" applyBorder="1" applyAlignment="1">
      <alignment horizontal="center"/>
    </xf>
    <xf numFmtId="3" fontId="12" fillId="0" borderId="20" xfId="0" applyNumberFormat="1" applyFont="1" applyBorder="1" applyAlignment="1">
      <alignment horizontal="center"/>
    </xf>
    <xf numFmtId="3" fontId="12" fillId="0" borderId="86" xfId="0" applyNumberFormat="1" applyFont="1" applyBorder="1" applyAlignment="1">
      <alignment horizontal="center"/>
    </xf>
    <xf numFmtId="3" fontId="12" fillId="0" borderId="87" xfId="0" applyNumberFormat="1" applyFont="1" applyBorder="1" applyAlignment="1">
      <alignment horizontal="center"/>
    </xf>
    <xf numFmtId="0" fontId="12" fillId="0" borderId="38" xfId="0" applyFont="1" applyBorder="1" applyAlignment="1">
      <alignment horizontal="center" vertical="center"/>
    </xf>
    <xf numFmtId="0" fontId="40" fillId="0" borderId="23" xfId="0" applyFont="1" applyBorder="1" applyAlignment="1">
      <alignment horizontal="left" vertical="center" wrapText="1" readingOrder="1"/>
    </xf>
    <xf numFmtId="0" fontId="40" fillId="0" borderId="44" xfId="0" applyFont="1" applyBorder="1" applyAlignment="1">
      <alignment horizontal="left" vertical="center" wrapText="1" readingOrder="1"/>
    </xf>
    <xf numFmtId="0" fontId="9" fillId="5" borderId="8" xfId="0" applyFont="1" applyFill="1" applyBorder="1" applyAlignment="1">
      <alignment vertical="center" wrapText="1"/>
    </xf>
    <xf numFmtId="0" fontId="9" fillId="5" borderId="8" xfId="0" applyFont="1" applyFill="1" applyBorder="1" applyAlignment="1">
      <alignment horizontal="center" vertical="center" wrapText="1"/>
    </xf>
    <xf numFmtId="0" fontId="42" fillId="0" borderId="86" xfId="0" applyFont="1" applyBorder="1" applyAlignment="1">
      <alignment horizontal="center" vertical="center"/>
    </xf>
    <xf numFmtId="0" fontId="42" fillId="0" borderId="8" xfId="0" applyNumberFormat="1" applyFont="1" applyBorder="1" applyAlignment="1">
      <alignment horizontal="center" vertical="center"/>
    </xf>
    <xf numFmtId="0" fontId="9" fillId="5" borderId="24" xfId="0" applyFont="1" applyFill="1" applyBorder="1" applyAlignment="1">
      <alignment horizontal="center" vertical="center" wrapText="1"/>
    </xf>
    <xf numFmtId="0" fontId="42" fillId="0" borderId="88" xfId="0" applyFont="1" applyBorder="1" applyAlignment="1">
      <alignment horizontal="center" vertical="center"/>
    </xf>
    <xf numFmtId="0" fontId="9" fillId="5" borderId="48" xfId="0" applyFont="1" applyFill="1" applyBorder="1" applyAlignment="1">
      <alignment vertical="center" wrapText="1"/>
    </xf>
    <xf numFmtId="0" fontId="9" fillId="5" borderId="44" xfId="0" applyFont="1" applyFill="1" applyBorder="1" applyAlignment="1">
      <alignment vertical="center" wrapText="1"/>
    </xf>
    <xf numFmtId="0" fontId="9" fillId="5" borderId="44" xfId="0" applyFont="1" applyFill="1" applyBorder="1" applyAlignment="1">
      <alignment horizontal="center" vertical="center" wrapText="1"/>
    </xf>
    <xf numFmtId="0" fontId="42" fillId="0" borderId="87" xfId="0" applyFont="1" applyBorder="1" applyAlignment="1">
      <alignment horizontal="center" vertical="center"/>
    </xf>
    <xf numFmtId="0" fontId="42" fillId="0" borderId="44" xfId="0" applyNumberFormat="1" applyFont="1" applyBorder="1" applyAlignment="1">
      <alignment horizontal="center" vertical="center"/>
    </xf>
    <xf numFmtId="0" fontId="0" fillId="0" borderId="44" xfId="0" applyBorder="1" applyAlignment="1">
      <alignment horizontal="center"/>
    </xf>
    <xf numFmtId="0" fontId="9" fillId="5" borderId="7"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23" xfId="0" applyFont="1" applyFill="1" applyBorder="1" applyAlignment="1">
      <alignment vertical="center" wrapText="1"/>
    </xf>
    <xf numFmtId="0" fontId="9" fillId="5" borderId="23"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42" fillId="0" borderId="67" xfId="0" applyFont="1" applyBorder="1" applyAlignment="1">
      <alignment horizontal="center" vertical="center"/>
    </xf>
    <xf numFmtId="0" fontId="42" fillId="0" borderId="23" xfId="0" applyNumberFormat="1" applyFont="1" applyBorder="1" applyAlignment="1">
      <alignment horizontal="center" vertical="center"/>
    </xf>
    <xf numFmtId="0" fontId="3" fillId="5" borderId="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8" fillId="3" borderId="23" xfId="0" applyFont="1" applyFill="1" applyBorder="1" applyAlignment="1">
      <alignment horizontal="center" vertical="center" wrapText="1" readingOrder="1"/>
    </xf>
    <xf numFmtId="0" fontId="38" fillId="3" borderId="86" xfId="0" applyFont="1" applyFill="1" applyBorder="1" applyAlignment="1">
      <alignment horizontal="center" vertical="center" wrapText="1" readingOrder="1"/>
    </xf>
    <xf numFmtId="0" fontId="38" fillId="3" borderId="8" xfId="0" applyFont="1" applyFill="1" applyBorder="1" applyAlignment="1">
      <alignment horizontal="center" vertical="center" wrapText="1" readingOrder="1"/>
    </xf>
    <xf numFmtId="0" fontId="38" fillId="3" borderId="87" xfId="0" applyFont="1" applyFill="1" applyBorder="1" applyAlignment="1">
      <alignment horizontal="center" vertical="center" wrapText="1" readingOrder="1"/>
    </xf>
    <xf numFmtId="0" fontId="38" fillId="3" borderId="44" xfId="0" applyFont="1" applyFill="1" applyBorder="1" applyAlignment="1">
      <alignment horizontal="center" vertical="center" wrapText="1" readingOrder="1"/>
    </xf>
    <xf numFmtId="0" fontId="37" fillId="3" borderId="91" xfId="0" applyFont="1" applyFill="1" applyBorder="1" applyAlignment="1">
      <alignment horizontal="center" vertical="center" wrapText="1" readingOrder="1"/>
    </xf>
    <xf numFmtId="0" fontId="37" fillId="3" borderId="92" xfId="0" applyFont="1" applyFill="1" applyBorder="1" applyAlignment="1">
      <alignment horizontal="center" vertical="center" wrapText="1" readingOrder="1"/>
    </xf>
    <xf numFmtId="0" fontId="38" fillId="3" borderId="91" xfId="0" applyFont="1" applyFill="1" applyBorder="1" applyAlignment="1">
      <alignment horizontal="center" vertical="center" wrapText="1" readingOrder="1"/>
    </xf>
    <xf numFmtId="0" fontId="38" fillId="3" borderId="63" xfId="0" applyFont="1" applyFill="1" applyBorder="1" applyAlignment="1">
      <alignment horizontal="center" vertical="center" wrapText="1" readingOrder="1"/>
    </xf>
    <xf numFmtId="0" fontId="38" fillId="3" borderId="92" xfId="0" applyFont="1" applyFill="1" applyBorder="1" applyAlignment="1">
      <alignment horizontal="center" vertical="center" wrapText="1" readingOrder="1"/>
    </xf>
    <xf numFmtId="0" fontId="8" fillId="0" borderId="1" xfId="0" applyFont="1" applyBorder="1" applyAlignment="1">
      <alignment vertical="center"/>
    </xf>
    <xf numFmtId="0" fontId="38" fillId="3" borderId="84" xfId="0" applyFont="1" applyFill="1" applyBorder="1" applyAlignment="1">
      <alignment horizontal="center" vertical="center" wrapText="1" readingOrder="1"/>
    </xf>
    <xf numFmtId="0" fontId="38" fillId="3" borderId="62" xfId="0" applyFont="1" applyFill="1" applyBorder="1" applyAlignment="1">
      <alignment horizontal="center" vertical="center" wrapText="1" readingOrder="1"/>
    </xf>
    <xf numFmtId="0" fontId="38" fillId="3" borderId="85" xfId="0" applyFont="1" applyFill="1" applyBorder="1" applyAlignment="1">
      <alignment horizontal="center" vertical="center" wrapText="1" readingOrder="1"/>
    </xf>
    <xf numFmtId="0" fontId="8" fillId="0" borderId="13" xfId="0" applyFont="1" applyBorder="1" applyAlignment="1">
      <alignment vertical="center"/>
    </xf>
    <xf numFmtId="0" fontId="8" fillId="0" borderId="51" xfId="0" applyFont="1" applyBorder="1" applyAlignment="1">
      <alignment horizontal="center" vertical="center"/>
    </xf>
    <xf numFmtId="0" fontId="8" fillId="0" borderId="4" xfId="0" applyFont="1" applyBorder="1" applyAlignment="1">
      <alignment horizontal="center" vertical="center"/>
    </xf>
    <xf numFmtId="0" fontId="12" fillId="0" borderId="0" xfId="0" applyFont="1" applyAlignment="1">
      <alignment horizontal="center" vertical="center"/>
    </xf>
    <xf numFmtId="0" fontId="12" fillId="0" borderId="89" xfId="0" applyFont="1" applyBorder="1" applyAlignment="1">
      <alignment horizontal="center" vertical="center"/>
    </xf>
    <xf numFmtId="0" fontId="12" fillId="0" borderId="61" xfId="0" applyFont="1" applyBorder="1" applyAlignment="1">
      <alignment horizontal="center" vertical="center"/>
    </xf>
    <xf numFmtId="0" fontId="12" fillId="0" borderId="90" xfId="0" applyFont="1" applyBorder="1" applyAlignment="1">
      <alignment horizontal="center" vertical="center"/>
    </xf>
    <xf numFmtId="3" fontId="25" fillId="0" borderId="14" xfId="0" applyNumberFormat="1" applyFont="1" applyBorder="1" applyAlignment="1">
      <alignment horizontal="center" vertical="center"/>
    </xf>
    <xf numFmtId="3" fontId="41" fillId="0" borderId="27" xfId="0" applyNumberFormat="1" applyFont="1" applyBorder="1" applyAlignment="1">
      <alignment horizontal="center" vertical="center"/>
    </xf>
    <xf numFmtId="3" fontId="25" fillId="0" borderId="20" xfId="0" applyNumberFormat="1" applyFont="1" applyBorder="1" applyAlignment="1">
      <alignment horizontal="center" vertical="center"/>
    </xf>
    <xf numFmtId="3" fontId="25" fillId="0" borderId="11" xfId="0" applyNumberFormat="1" applyFont="1" applyBorder="1" applyAlignment="1">
      <alignment horizontal="center" vertical="center"/>
    </xf>
    <xf numFmtId="3" fontId="41" fillId="0" borderId="28" xfId="0" applyNumberFormat="1" applyFont="1" applyBorder="1" applyAlignment="1">
      <alignment horizontal="center" vertical="center"/>
    </xf>
    <xf numFmtId="3" fontId="25" fillId="0" borderId="21" xfId="0" applyNumberFormat="1" applyFont="1" applyBorder="1" applyAlignment="1">
      <alignment horizontal="center" vertical="center"/>
    </xf>
    <xf numFmtId="3" fontId="25" fillId="0" borderId="42" xfId="0" applyNumberFormat="1" applyFont="1" applyBorder="1" applyAlignment="1">
      <alignment horizontal="center" vertical="center"/>
    </xf>
    <xf numFmtId="3" fontId="41" fillId="0" borderId="29" xfId="0" applyNumberFormat="1" applyFont="1" applyBorder="1" applyAlignment="1">
      <alignment horizontal="center" vertical="center"/>
    </xf>
    <xf numFmtId="3" fontId="25" fillId="0" borderId="37" xfId="0" applyNumberFormat="1" applyFont="1" applyBorder="1" applyAlignment="1">
      <alignment horizontal="center" vertical="center"/>
    </xf>
    <xf numFmtId="0" fontId="42" fillId="0" borderId="14" xfId="0" applyFont="1" applyBorder="1" applyAlignment="1">
      <alignment horizontal="center"/>
    </xf>
    <xf numFmtId="0" fontId="42" fillId="0" borderId="67" xfId="0" applyFont="1" applyBorder="1" applyAlignment="1">
      <alignment horizontal="center"/>
    </xf>
    <xf numFmtId="0" fontId="42" fillId="0" borderId="23" xfId="0" applyNumberFormat="1" applyFont="1" applyBorder="1" applyAlignment="1">
      <alignment horizontal="center"/>
    </xf>
    <xf numFmtId="0" fontId="42" fillId="0" borderId="11" xfId="0" applyFont="1" applyBorder="1" applyAlignment="1">
      <alignment horizontal="center"/>
    </xf>
    <xf numFmtId="0" fontId="42" fillId="0" borderId="86" xfId="0" applyFont="1" applyBorder="1" applyAlignment="1">
      <alignment horizontal="center"/>
    </xf>
    <xf numFmtId="0" fontId="42" fillId="0" borderId="8" xfId="0" applyNumberFormat="1" applyFont="1" applyBorder="1" applyAlignment="1">
      <alignment horizontal="center"/>
    </xf>
    <xf numFmtId="0" fontId="42" fillId="0" borderId="93" xfId="0" applyFont="1" applyBorder="1" applyAlignment="1">
      <alignment horizontal="center"/>
    </xf>
    <xf numFmtId="0" fontId="42" fillId="0" borderId="88" xfId="0" applyFont="1" applyBorder="1" applyAlignment="1">
      <alignment horizontal="center"/>
    </xf>
    <xf numFmtId="0" fontId="42" fillId="0" borderId="42" xfId="0" applyFont="1" applyBorder="1" applyAlignment="1">
      <alignment horizontal="center"/>
    </xf>
    <xf numFmtId="0" fontId="42" fillId="0" borderId="87" xfId="0" applyFont="1" applyBorder="1" applyAlignment="1">
      <alignment horizontal="center"/>
    </xf>
    <xf numFmtId="0" fontId="42" fillId="0" borderId="44" xfId="0" applyNumberFormat="1" applyFont="1" applyBorder="1" applyAlignment="1">
      <alignment horizontal="center"/>
    </xf>
    <xf numFmtId="3" fontId="25" fillId="0" borderId="23" xfId="0" applyNumberFormat="1" applyFont="1" applyBorder="1" applyAlignment="1">
      <alignment horizontal="center" vertical="center"/>
    </xf>
    <xf numFmtId="3" fontId="25" fillId="0" borderId="8" xfId="0" applyNumberFormat="1" applyFont="1" applyBorder="1" applyAlignment="1">
      <alignment horizontal="center" vertical="center"/>
    </xf>
    <xf numFmtId="3" fontId="25" fillId="0" borderId="44" xfId="0" applyNumberFormat="1" applyFont="1" applyBorder="1" applyAlignment="1">
      <alignment horizontal="center" vertical="center"/>
    </xf>
    <xf numFmtId="3" fontId="20" fillId="0" borderId="56" xfId="0" applyNumberFormat="1" applyFont="1" applyBorder="1" applyAlignment="1">
      <alignment horizontal="center" vertical="center"/>
    </xf>
    <xf numFmtId="43" fontId="4" fillId="4" borderId="0" xfId="2" applyNumberFormat="1" applyFont="1" applyFill="1" applyBorder="1" applyAlignment="1">
      <alignment horizontal="center" vertical="center"/>
    </xf>
    <xf numFmtId="43" fontId="6" fillId="0" borderId="36" xfId="2" applyNumberFormat="1" applyFont="1" applyBorder="1" applyAlignment="1">
      <alignment horizontal="center" vertical="center"/>
    </xf>
    <xf numFmtId="43" fontId="34" fillId="0" borderId="0" xfId="0" applyNumberFormat="1" applyFont="1"/>
    <xf numFmtId="3" fontId="44" fillId="0" borderId="49" xfId="0" applyNumberFormat="1" applyFont="1" applyBorder="1" applyAlignment="1">
      <alignment horizontal="right" vertical="center"/>
    </xf>
    <xf numFmtId="3" fontId="44" fillId="0" borderId="48" xfId="0" applyNumberFormat="1" applyFont="1" applyBorder="1" applyAlignment="1">
      <alignment horizontal="right" vertical="center"/>
    </xf>
    <xf numFmtId="0" fontId="6" fillId="0" borderId="94" xfId="0" applyFont="1" applyFill="1" applyBorder="1" applyAlignment="1">
      <alignment horizontal="center" vertical="center"/>
    </xf>
    <xf numFmtId="0" fontId="6" fillId="0" borderId="95" xfId="0" applyFont="1" applyBorder="1" applyAlignment="1"/>
    <xf numFmtId="43" fontId="4" fillId="0" borderId="69" xfId="2" applyNumberFormat="1" applyFont="1" applyFill="1" applyBorder="1" applyAlignment="1">
      <alignment horizontal="center" vertical="center"/>
    </xf>
    <xf numFmtId="43" fontId="6" fillId="0" borderId="96" xfId="2" applyNumberFormat="1" applyFont="1" applyBorder="1" applyAlignment="1">
      <alignment horizontal="center" vertical="center"/>
    </xf>
    <xf numFmtId="43" fontId="6" fillId="0" borderId="97" xfId="2" applyNumberFormat="1" applyFont="1" applyBorder="1" applyAlignment="1">
      <alignment horizontal="center" vertical="center"/>
    </xf>
    <xf numFmtId="0" fontId="6" fillId="0" borderId="94" xfId="0" applyFont="1" applyBorder="1" applyAlignment="1">
      <alignment horizontal="center" vertical="center"/>
    </xf>
    <xf numFmtId="0" fontId="6" fillId="0" borderId="95" xfId="0" applyFont="1" applyFill="1" applyBorder="1" applyAlignment="1"/>
    <xf numFmtId="0" fontId="6" fillId="0" borderId="38" xfId="0" applyFont="1" applyBorder="1" applyAlignment="1">
      <alignment horizontal="center" vertical="center"/>
    </xf>
    <xf numFmtId="0" fontId="6" fillId="0" borderId="23" xfId="0" applyFont="1" applyBorder="1" applyAlignment="1">
      <alignment wrapText="1"/>
    </xf>
    <xf numFmtId="43" fontId="6" fillId="0" borderId="14" xfId="2" applyNumberFormat="1" applyFont="1" applyBorder="1" applyAlignment="1">
      <alignment horizontal="center" vertical="center"/>
    </xf>
    <xf numFmtId="165" fontId="20" fillId="0" borderId="31" xfId="0" applyNumberFormat="1" applyFont="1" applyBorder="1" applyAlignment="1">
      <alignment vertical="center"/>
    </xf>
    <xf numFmtId="49" fontId="20" fillId="0" borderId="31" xfId="0" applyNumberFormat="1" applyFont="1" applyBorder="1" applyAlignment="1">
      <alignment horizontal="center" vertical="center"/>
    </xf>
    <xf numFmtId="0" fontId="20" fillId="0" borderId="31" xfId="0" applyFont="1" applyBorder="1" applyAlignment="1">
      <alignment horizontal="justify" vertical="center" wrapText="1"/>
    </xf>
    <xf numFmtId="0" fontId="20" fillId="0" borderId="31" xfId="0" applyFont="1" applyBorder="1" applyAlignment="1">
      <alignment horizontal="center" vertical="center" wrapText="1"/>
    </xf>
    <xf numFmtId="0" fontId="20" fillId="0" borderId="31" xfId="0" applyFont="1" applyBorder="1" applyAlignment="1">
      <alignment vertical="center" wrapText="1"/>
    </xf>
    <xf numFmtId="3" fontId="20" fillId="0" borderId="31" xfId="0" applyNumberFormat="1" applyFont="1" applyBorder="1" applyAlignment="1">
      <alignment horizontal="center" vertical="center"/>
    </xf>
    <xf numFmtId="0" fontId="43" fillId="0" borderId="94" xfId="0" applyFont="1" applyFill="1" applyBorder="1" applyAlignment="1">
      <alignment horizontal="center" vertical="center"/>
    </xf>
    <xf numFmtId="0" fontId="43" fillId="0" borderId="95" xfId="0" applyFont="1" applyFill="1" applyBorder="1" applyAlignment="1"/>
    <xf numFmtId="0" fontId="6" fillId="0" borderId="95" xfId="0" applyFont="1" applyFill="1" applyBorder="1" applyAlignment="1">
      <alignment wrapText="1"/>
    </xf>
    <xf numFmtId="0" fontId="6" fillId="0" borderId="95" xfId="0" applyFont="1" applyBorder="1" applyAlignment="1">
      <alignment horizontal="left" wrapText="1"/>
    </xf>
    <xf numFmtId="0" fontId="6" fillId="0" borderId="98" xfId="0" applyFont="1" applyFill="1" applyBorder="1" applyAlignment="1">
      <alignment horizontal="center" vertical="center"/>
    </xf>
    <xf numFmtId="0" fontId="6" fillId="0" borderId="44" xfId="0" applyFont="1" applyFill="1" applyBorder="1" applyAlignment="1">
      <alignment wrapText="1"/>
    </xf>
    <xf numFmtId="43" fontId="4" fillId="0" borderId="71" xfId="2" applyNumberFormat="1" applyFont="1" applyFill="1" applyBorder="1" applyAlignment="1">
      <alignment horizontal="center" vertical="center"/>
    </xf>
    <xf numFmtId="43" fontId="6" fillId="0" borderId="99" xfId="2" applyNumberFormat="1" applyFont="1" applyBorder="1" applyAlignment="1">
      <alignment horizontal="center" vertical="center"/>
    </xf>
    <xf numFmtId="43" fontId="6" fillId="0" borderId="100" xfId="2" applyNumberFormat="1" applyFont="1" applyBorder="1" applyAlignment="1">
      <alignment horizontal="center" vertical="center"/>
    </xf>
    <xf numFmtId="0" fontId="45" fillId="0" borderId="0" xfId="0" applyFont="1"/>
    <xf numFmtId="0" fontId="47" fillId="0" borderId="0" xfId="0" applyFont="1" applyBorder="1" applyAlignment="1">
      <alignment horizontal="center"/>
    </xf>
    <xf numFmtId="0" fontId="46" fillId="4" borderId="32" xfId="0" applyFont="1" applyFill="1" applyBorder="1" applyAlignment="1">
      <alignment horizontal="center"/>
    </xf>
    <xf numFmtId="0" fontId="46" fillId="4" borderId="32" xfId="0" applyFont="1" applyFill="1" applyBorder="1"/>
    <xf numFmtId="168" fontId="2" fillId="7" borderId="32" xfId="0" applyNumberFormat="1" applyFont="1" applyFill="1" applyBorder="1" applyAlignment="1">
      <alignment horizontal="center"/>
    </xf>
    <xf numFmtId="9" fontId="2" fillId="7" borderId="32" xfId="0" applyNumberFormat="1" applyFont="1" applyFill="1" applyBorder="1" applyAlignment="1">
      <alignment horizontal="center"/>
    </xf>
    <xf numFmtId="168" fontId="2" fillId="7" borderId="32" xfId="3" applyNumberFormat="1" applyFont="1" applyFill="1" applyBorder="1" applyAlignment="1">
      <alignment horizontal="center"/>
    </xf>
    <xf numFmtId="168" fontId="2" fillId="7" borderId="33" xfId="0" applyNumberFormat="1" applyFont="1" applyFill="1" applyBorder="1" applyAlignment="1">
      <alignment horizontal="center"/>
    </xf>
    <xf numFmtId="0" fontId="48" fillId="3" borderId="5" xfId="0" applyFont="1" applyFill="1" applyBorder="1" applyAlignment="1">
      <alignment horizontal="center" vertical="center" wrapText="1"/>
    </xf>
    <xf numFmtId="0" fontId="48" fillId="3" borderId="32" xfId="0" applyFont="1" applyFill="1" applyBorder="1" applyAlignment="1">
      <alignment horizontal="center" vertical="center" wrapText="1"/>
    </xf>
    <xf numFmtId="0" fontId="48" fillId="3" borderId="33" xfId="0" applyFont="1" applyFill="1" applyBorder="1" applyAlignment="1">
      <alignment horizontal="center" vertical="center" wrapText="1"/>
    </xf>
    <xf numFmtId="0" fontId="0" fillId="0" borderId="0" xfId="0" applyAlignment="1">
      <alignment horizontal="left"/>
    </xf>
    <xf numFmtId="0" fontId="47" fillId="0" borderId="0" xfId="0" applyFont="1" applyBorder="1" applyAlignment="1">
      <alignment horizontal="left"/>
    </xf>
    <xf numFmtId="169" fontId="45" fillId="7" borderId="0" xfId="1" applyNumberFormat="1" applyFont="1" applyFill="1" applyBorder="1"/>
    <xf numFmtId="169" fontId="45" fillId="0" borderId="0" xfId="1" applyNumberFormat="1" applyFont="1"/>
    <xf numFmtId="169" fontId="45" fillId="0" borderId="0" xfId="1" applyNumberFormat="1" applyFont="1" applyBorder="1"/>
    <xf numFmtId="169" fontId="45" fillId="7" borderId="96" xfId="1" applyNumberFormat="1" applyFont="1" applyFill="1" applyBorder="1"/>
    <xf numFmtId="169" fontId="45" fillId="7" borderId="69" xfId="1" applyNumberFormat="1" applyFont="1" applyFill="1" applyBorder="1"/>
    <xf numFmtId="169" fontId="46" fillId="7" borderId="13" xfId="1" applyNumberFormat="1" applyFont="1" applyFill="1" applyBorder="1"/>
    <xf numFmtId="169" fontId="45" fillId="3" borderId="0" xfId="1" applyNumberFormat="1" applyFont="1" applyFill="1" applyBorder="1"/>
    <xf numFmtId="0" fontId="8" fillId="0" borderId="0" xfId="0" applyFont="1" applyAlignment="1">
      <alignment horizontal="left"/>
    </xf>
    <xf numFmtId="169" fontId="45" fillId="7" borderId="4" xfId="1" applyNumberFormat="1" applyFont="1" applyFill="1" applyBorder="1"/>
    <xf numFmtId="169" fontId="45" fillId="7" borderId="13" xfId="1" applyNumberFormat="1" applyFont="1" applyFill="1" applyBorder="1"/>
    <xf numFmtId="169" fontId="46" fillId="7" borderId="0" xfId="1" applyNumberFormat="1" applyFont="1" applyFill="1" applyBorder="1"/>
    <xf numFmtId="0" fontId="49" fillId="0" borderId="0" xfId="0" applyFont="1" applyBorder="1" applyAlignment="1">
      <alignment horizontal="left"/>
    </xf>
    <xf numFmtId="0" fontId="49" fillId="0" borderId="0" xfId="0" applyFont="1" applyBorder="1" applyAlignment="1">
      <alignment horizontal="center"/>
    </xf>
    <xf numFmtId="43" fontId="2" fillId="0" borderId="0" xfId="2" applyFont="1"/>
    <xf numFmtId="43" fontId="2" fillId="0" borderId="13" xfId="2" applyFont="1" applyBorder="1"/>
    <xf numFmtId="169" fontId="46" fillId="7" borderId="101" xfId="1" applyNumberFormat="1" applyFont="1" applyFill="1" applyBorder="1" applyAlignment="1"/>
    <xf numFmtId="169" fontId="46" fillId="7" borderId="69" xfId="1" applyNumberFormat="1" applyFont="1" applyFill="1" applyBorder="1" applyAlignment="1"/>
    <xf numFmtId="169" fontId="46" fillId="7" borderId="102" xfId="1" applyNumberFormat="1" applyFont="1" applyFill="1" applyBorder="1" applyAlignment="1"/>
    <xf numFmtId="43" fontId="6" fillId="0" borderId="0" xfId="2" applyNumberFormat="1" applyFont="1" applyFill="1" applyBorder="1" applyAlignment="1">
      <alignment horizontal="center" vertical="center"/>
    </xf>
    <xf numFmtId="43" fontId="2" fillId="0" borderId="0" xfId="0" applyNumberFormat="1" applyFont="1"/>
    <xf numFmtId="43" fontId="2" fillId="0" borderId="104" xfId="0" applyNumberFormat="1" applyFont="1" applyBorder="1"/>
    <xf numFmtId="43" fontId="50" fillId="4" borderId="4" xfId="2" applyNumberFormat="1" applyFont="1" applyFill="1" applyBorder="1" applyAlignment="1">
      <alignment horizontal="center" vertical="center"/>
    </xf>
    <xf numFmtId="0" fontId="2" fillId="4" borderId="69" xfId="0" applyFont="1" applyFill="1" applyBorder="1" applyAlignment="1">
      <alignment horizontal="center" vertical="center"/>
    </xf>
    <xf numFmtId="0" fontId="24" fillId="4" borderId="69" xfId="0" applyFont="1" applyFill="1" applyBorder="1" applyAlignment="1">
      <alignment horizontal="center" vertical="center" wrapText="1"/>
    </xf>
    <xf numFmtId="0" fontId="2" fillId="4" borderId="96" xfId="0" applyFont="1" applyFill="1" applyBorder="1" applyAlignment="1">
      <alignment vertical="center"/>
    </xf>
    <xf numFmtId="0" fontId="0" fillId="0" borderId="101" xfId="0" applyFont="1" applyBorder="1" applyAlignment="1"/>
    <xf numFmtId="0" fontId="0" fillId="0" borderId="69" xfId="0" applyFont="1" applyBorder="1" applyAlignment="1"/>
    <xf numFmtId="0" fontId="52" fillId="8" borderId="96" xfId="0" applyFont="1" applyFill="1" applyBorder="1" applyAlignment="1">
      <alignment horizontal="center"/>
    </xf>
    <xf numFmtId="0" fontId="2" fillId="0" borderId="96" xfId="0" applyFont="1" applyBorder="1"/>
    <xf numFmtId="0" fontId="2" fillId="0" borderId="96" xfId="0" applyFont="1" applyBorder="1" applyAlignment="1">
      <alignment horizontal="center" vertical="center"/>
    </xf>
    <xf numFmtId="1" fontId="2" fillId="0" borderId="96" xfId="0" applyNumberFormat="1" applyFont="1" applyBorder="1" applyAlignment="1">
      <alignment horizontal="center" vertical="center"/>
    </xf>
    <xf numFmtId="170" fontId="0" fillId="3" borderId="96" xfId="0" applyNumberFormat="1" applyFont="1" applyFill="1" applyBorder="1" applyAlignment="1">
      <alignment vertical="center"/>
    </xf>
    <xf numFmtId="170" fontId="0" fillId="0" borderId="96" xfId="0" applyNumberFormat="1" applyBorder="1"/>
    <xf numFmtId="14" fontId="2" fillId="0" borderId="96" xfId="0" applyNumberFormat="1" applyFont="1" applyFill="1" applyBorder="1" applyAlignment="1">
      <alignment horizontal="center" vertical="center"/>
    </xf>
    <xf numFmtId="170" fontId="0" fillId="0" borderId="96" xfId="0" applyNumberFormat="1" applyFont="1" applyFill="1" applyBorder="1" applyAlignment="1">
      <alignment vertical="center"/>
    </xf>
    <xf numFmtId="170" fontId="0" fillId="3" borderId="56" xfId="0" applyNumberFormat="1" applyFont="1" applyFill="1" applyBorder="1" applyAlignment="1">
      <alignment vertical="center"/>
    </xf>
    <xf numFmtId="0" fontId="23" fillId="0" borderId="96" xfId="0" applyFont="1" applyFill="1" applyBorder="1" applyAlignment="1">
      <alignment horizontal="center" vertical="center"/>
    </xf>
    <xf numFmtId="1" fontId="23" fillId="0" borderId="96" xfId="0" applyNumberFormat="1" applyFont="1" applyFill="1" applyBorder="1" applyAlignment="1">
      <alignment horizontal="center" vertical="center"/>
    </xf>
    <xf numFmtId="0" fontId="2" fillId="0" borderId="96" xfId="0" applyFont="1" applyFill="1" applyBorder="1" applyAlignment="1">
      <alignment horizontal="center" vertical="center"/>
    </xf>
    <xf numFmtId="170" fontId="0" fillId="0" borderId="96" xfId="0" applyNumberFormat="1" applyFill="1" applyBorder="1" applyAlignment="1">
      <alignment vertical="center"/>
    </xf>
    <xf numFmtId="170" fontId="0" fillId="0" borderId="0" xfId="0" applyNumberFormat="1"/>
    <xf numFmtId="0" fontId="2" fillId="0" borderId="96" xfId="0" applyFont="1" applyBorder="1" applyAlignment="1">
      <alignment horizontal="center" vertical="center" wrapText="1"/>
    </xf>
    <xf numFmtId="170" fontId="0" fillId="3" borderId="0" xfId="0" applyNumberFormat="1" applyFont="1" applyFill="1" applyBorder="1" applyAlignment="1">
      <alignment vertical="center"/>
    </xf>
    <xf numFmtId="0" fontId="0" fillId="0" borderId="105" xfId="0" applyBorder="1"/>
    <xf numFmtId="0" fontId="2" fillId="0" borderId="0" xfId="0" applyFont="1" applyFill="1" applyBorder="1" applyAlignment="1">
      <alignment horizontal="center" vertical="center"/>
    </xf>
    <xf numFmtId="170" fontId="2" fillId="0" borderId="0" xfId="0" applyNumberFormat="1" applyFont="1"/>
    <xf numFmtId="0" fontId="0" fillId="0" borderId="96" xfId="0" applyBorder="1"/>
    <xf numFmtId="0" fontId="53" fillId="0" borderId="0" xfId="0" applyFont="1"/>
    <xf numFmtId="0" fontId="7" fillId="4" borderId="96" xfId="0" applyFont="1" applyFill="1" applyBorder="1" applyAlignment="1">
      <alignment vertical="center"/>
    </xf>
    <xf numFmtId="0" fontId="7" fillId="0" borderId="96" xfId="0" applyFont="1" applyBorder="1"/>
    <xf numFmtId="14" fontId="7" fillId="0" borderId="96" xfId="0" applyNumberFormat="1" applyFont="1" applyFill="1" applyBorder="1" applyAlignment="1">
      <alignment horizontal="center" vertical="center"/>
    </xf>
    <xf numFmtId="0" fontId="14" fillId="0" borderId="0" xfId="0" applyFont="1"/>
    <xf numFmtId="0" fontId="25" fillId="4" borderId="96" xfId="0" applyFont="1" applyFill="1" applyBorder="1" applyAlignment="1">
      <alignment horizontal="center" vertical="center" wrapText="1"/>
    </xf>
    <xf numFmtId="0" fontId="25" fillId="4" borderId="69" xfId="0" applyFont="1" applyFill="1" applyBorder="1" applyAlignment="1">
      <alignment horizontal="center" vertical="center" wrapText="1"/>
    </xf>
    <xf numFmtId="0" fontId="54" fillId="8" borderId="96" xfId="0" applyFont="1" applyFill="1" applyBorder="1" applyAlignment="1">
      <alignment horizontal="center"/>
    </xf>
    <xf numFmtId="0" fontId="55" fillId="8" borderId="96" xfId="0" applyFont="1" applyFill="1" applyBorder="1" applyAlignment="1">
      <alignment horizontal="center"/>
    </xf>
    <xf numFmtId="170" fontId="11" fillId="3" borderId="96" xfId="0" applyNumberFormat="1" applyFont="1" applyFill="1" applyBorder="1" applyAlignment="1">
      <alignment vertical="center"/>
    </xf>
    <xf numFmtId="170" fontId="11" fillId="3" borderId="69" xfId="0" applyNumberFormat="1" applyFont="1" applyFill="1" applyBorder="1" applyAlignment="1">
      <alignment vertical="center"/>
    </xf>
    <xf numFmtId="170" fontId="56" fillId="0" borderId="96" xfId="0" applyNumberFormat="1" applyFont="1" applyBorder="1"/>
    <xf numFmtId="170" fontId="12" fillId="0" borderId="0" xfId="0" applyNumberFormat="1" applyFont="1"/>
    <xf numFmtId="43" fontId="12" fillId="0" borderId="0" xfId="2" applyFont="1"/>
    <xf numFmtId="0" fontId="57" fillId="4" borderId="96" xfId="0" applyFont="1" applyFill="1" applyBorder="1" applyAlignment="1">
      <alignment horizontal="center" vertical="center"/>
    </xf>
    <xf numFmtId="0" fontId="57" fillId="4" borderId="69" xfId="0" applyFont="1" applyFill="1" applyBorder="1" applyAlignment="1">
      <alignment horizontal="center" vertical="center"/>
    </xf>
    <xf numFmtId="0" fontId="57" fillId="4" borderId="102" xfId="0" applyFont="1" applyFill="1" applyBorder="1" applyAlignment="1">
      <alignment horizontal="center" vertical="center"/>
    </xf>
    <xf numFmtId="0" fontId="9" fillId="0" borderId="69" xfId="0" applyFont="1" applyBorder="1" applyAlignment="1">
      <alignment horizontal="center"/>
    </xf>
    <xf numFmtId="0" fontId="57" fillId="0" borderId="96" xfId="0" applyFont="1" applyBorder="1" applyAlignment="1">
      <alignment horizontal="center" vertical="center"/>
    </xf>
    <xf numFmtId="1" fontId="57" fillId="0" borderId="96" xfId="0" applyNumberFormat="1" applyFont="1" applyBorder="1" applyAlignment="1">
      <alignment horizontal="center" vertical="center"/>
    </xf>
    <xf numFmtId="1" fontId="57" fillId="0" borderId="96" xfId="0" applyNumberFormat="1" applyFont="1" applyBorder="1" applyAlignment="1">
      <alignment horizontal="left" vertical="center"/>
    </xf>
    <xf numFmtId="1" fontId="57" fillId="0" borderId="101" xfId="0" applyNumberFormat="1" applyFont="1" applyBorder="1" applyAlignment="1">
      <alignment horizontal="center" vertical="center"/>
    </xf>
    <xf numFmtId="0" fontId="9" fillId="0" borderId="0" xfId="0" applyFont="1"/>
    <xf numFmtId="1" fontId="57" fillId="0" borderId="96" xfId="0" applyNumberFormat="1" applyFont="1" applyFill="1" applyBorder="1" applyAlignment="1">
      <alignment horizontal="left" vertical="center"/>
    </xf>
    <xf numFmtId="43" fontId="10" fillId="2" borderId="6" xfId="2" applyNumberFormat="1" applyFont="1" applyFill="1" applyBorder="1" applyAlignment="1">
      <alignment horizontal="center" vertical="center" wrapText="1"/>
    </xf>
    <xf numFmtId="43" fontId="6" fillId="0" borderId="59" xfId="2" applyNumberFormat="1" applyFont="1" applyBorder="1" applyAlignment="1">
      <alignment horizontal="center" vertical="center"/>
    </xf>
    <xf numFmtId="43" fontId="6" fillId="0" borderId="101" xfId="2" applyNumberFormat="1" applyFont="1" applyBorder="1" applyAlignment="1">
      <alignment horizontal="center" vertical="center"/>
    </xf>
    <xf numFmtId="43" fontId="6" fillId="0" borderId="55" xfId="2" applyNumberFormat="1" applyFont="1" applyBorder="1" applyAlignment="1">
      <alignment horizontal="center" vertical="center"/>
    </xf>
    <xf numFmtId="43" fontId="6" fillId="0" borderId="89" xfId="2" applyNumberFormat="1" applyFont="1" applyBorder="1" applyAlignment="1">
      <alignment horizontal="center" vertical="center"/>
    </xf>
    <xf numFmtId="0" fontId="4" fillId="3" borderId="48" xfId="0" applyFont="1" applyFill="1" applyBorder="1" applyAlignment="1">
      <alignment horizontal="center" vertical="center" wrapText="1"/>
    </xf>
    <xf numFmtId="0" fontId="4" fillId="3" borderId="49" xfId="0" applyFont="1" applyFill="1" applyBorder="1" applyAlignment="1">
      <alignment horizontal="center" vertical="center" wrapText="1"/>
    </xf>
    <xf numFmtId="43" fontId="9" fillId="0" borderId="0" xfId="0" applyNumberFormat="1" applyFont="1" applyAlignment="1">
      <alignment wrapText="1"/>
    </xf>
    <xf numFmtId="0" fontId="60" fillId="0" borderId="0" xfId="0" applyFont="1"/>
    <xf numFmtId="3" fontId="60" fillId="0" borderId="0" xfId="0" applyNumberFormat="1" applyFont="1"/>
    <xf numFmtId="0" fontId="60" fillId="0" borderId="0" xfId="0" applyFont="1" applyAlignment="1">
      <alignment wrapText="1"/>
    </xf>
    <xf numFmtId="44" fontId="60" fillId="0" borderId="0" xfId="1" applyFont="1"/>
    <xf numFmtId="44" fontId="60" fillId="0" borderId="0" xfId="1" applyFont="1" applyAlignment="1">
      <alignment horizontal="center" vertical="center"/>
    </xf>
    <xf numFmtId="0" fontId="12" fillId="0" borderId="0" xfId="0" applyFont="1" applyBorder="1"/>
    <xf numFmtId="0" fontId="8" fillId="0" borderId="0" xfId="0" applyFont="1" applyBorder="1" applyAlignment="1">
      <alignment vertical="center"/>
    </xf>
    <xf numFmtId="0" fontId="31" fillId="0" borderId="67" xfId="0" applyFont="1" applyBorder="1" applyAlignment="1">
      <alignment horizontal="center" vertical="center"/>
    </xf>
    <xf numFmtId="0" fontId="12" fillId="0" borderId="95" xfId="0" applyFont="1" applyBorder="1" applyAlignment="1">
      <alignment horizontal="center" vertical="center"/>
    </xf>
    <xf numFmtId="0" fontId="40" fillId="0" borderId="95" xfId="0" applyFont="1" applyBorder="1" applyAlignment="1">
      <alignment horizontal="left" vertical="center" wrapText="1" readingOrder="1"/>
    </xf>
    <xf numFmtId="0" fontId="12" fillId="0" borderId="101" xfId="0" applyFont="1" applyBorder="1" applyAlignment="1">
      <alignment horizontal="center" vertical="center"/>
    </xf>
    <xf numFmtId="0" fontId="38" fillId="3" borderId="95" xfId="0" applyFont="1" applyFill="1" applyBorder="1" applyAlignment="1">
      <alignment horizontal="center" vertical="center" wrapText="1" readingOrder="1"/>
    </xf>
    <xf numFmtId="0" fontId="31" fillId="0" borderId="86" xfId="0" applyFont="1" applyBorder="1" applyAlignment="1">
      <alignment horizontal="center" vertical="center"/>
    </xf>
    <xf numFmtId="0" fontId="31" fillId="0" borderId="96" xfId="0" applyFont="1" applyBorder="1" applyAlignment="1">
      <alignment horizontal="center" vertical="center"/>
    </xf>
    <xf numFmtId="0" fontId="31" fillId="0" borderId="97"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12" fillId="0" borderId="94" xfId="0" applyFont="1" applyBorder="1" applyAlignment="1">
      <alignment horizontal="center" vertical="center"/>
    </xf>
    <xf numFmtId="3" fontId="25" fillId="0" borderId="95"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96" xfId="0" applyNumberFormat="1" applyFont="1" applyBorder="1" applyAlignment="1">
      <alignment horizontal="center" vertical="center"/>
    </xf>
    <xf numFmtId="3" fontId="25" fillId="0" borderId="97" xfId="0" applyNumberFormat="1" applyFont="1" applyBorder="1" applyAlignment="1">
      <alignment horizontal="center" vertical="center"/>
    </xf>
    <xf numFmtId="0" fontId="12" fillId="0" borderId="103" xfId="0" applyFont="1" applyBorder="1" applyAlignment="1">
      <alignment horizontal="center" vertical="center"/>
    </xf>
    <xf numFmtId="0" fontId="12" fillId="0" borderId="98" xfId="0" applyFont="1" applyBorder="1" applyAlignment="1">
      <alignment horizontal="center" vertical="center"/>
    </xf>
    <xf numFmtId="3" fontId="25" fillId="0" borderId="71" xfId="0" applyNumberFormat="1" applyFont="1" applyBorder="1" applyAlignment="1">
      <alignment horizontal="center" vertical="center"/>
    </xf>
    <xf numFmtId="3" fontId="41" fillId="0" borderId="99" xfId="0" applyNumberFormat="1" applyFont="1" applyBorder="1" applyAlignment="1">
      <alignment horizontal="center" vertical="center"/>
    </xf>
    <xf numFmtId="3" fontId="25" fillId="0" borderId="100" xfId="0" applyNumberFormat="1" applyFont="1" applyBorder="1" applyAlignment="1">
      <alignment horizontal="center" vertical="center"/>
    </xf>
    <xf numFmtId="0" fontId="12" fillId="0" borderId="106" xfId="0" applyFont="1" applyBorder="1" applyAlignment="1">
      <alignment horizontal="center" vertical="center"/>
    </xf>
    <xf numFmtId="0" fontId="42" fillId="0" borderId="23" xfId="0" applyFont="1" applyBorder="1" applyAlignment="1">
      <alignment horizontal="center"/>
    </xf>
    <xf numFmtId="0" fontId="42" fillId="0" borderId="95" xfId="0" applyFont="1" applyBorder="1" applyAlignment="1">
      <alignment horizontal="center"/>
    </xf>
    <xf numFmtId="0" fontId="31" fillId="0" borderId="69" xfId="0" applyFont="1" applyBorder="1" applyAlignment="1">
      <alignment horizontal="center" vertical="center"/>
    </xf>
    <xf numFmtId="0" fontId="42" fillId="0" borderId="24" xfId="0" applyFont="1" applyBorder="1" applyAlignment="1">
      <alignment horizontal="center"/>
    </xf>
    <xf numFmtId="0" fontId="42" fillId="0" borderId="44" xfId="0" applyFont="1" applyBorder="1" applyAlignment="1">
      <alignment horizontal="center"/>
    </xf>
    <xf numFmtId="0" fontId="31" fillId="0" borderId="71" xfId="0" applyFont="1" applyBorder="1" applyAlignment="1">
      <alignment horizontal="center" vertical="center"/>
    </xf>
    <xf numFmtId="0" fontId="37" fillId="3" borderId="81" xfId="0" applyFont="1" applyFill="1" applyBorder="1" applyAlignment="1">
      <alignment horizontal="center" vertical="center" wrapText="1" readingOrder="1"/>
    </xf>
    <xf numFmtId="0" fontId="31" fillId="0" borderId="23" xfId="0" applyFont="1" applyBorder="1" applyAlignment="1">
      <alignment horizontal="center" vertical="center"/>
    </xf>
    <xf numFmtId="0" fontId="37" fillId="3" borderId="82" xfId="0" applyFont="1" applyFill="1" applyBorder="1" applyAlignment="1">
      <alignment horizontal="center" vertical="center" wrapText="1" readingOrder="1"/>
    </xf>
    <xf numFmtId="0" fontId="31" fillId="0" borderId="95" xfId="0" applyFont="1" applyBorder="1" applyAlignment="1">
      <alignment horizontal="center" vertical="center"/>
    </xf>
    <xf numFmtId="0" fontId="31" fillId="0" borderId="44" xfId="0" applyFont="1" applyBorder="1" applyAlignment="1">
      <alignment horizontal="center" vertical="center"/>
    </xf>
    <xf numFmtId="167" fontId="0" fillId="0" borderId="0" xfId="2" applyNumberFormat="1" applyFont="1"/>
    <xf numFmtId="43" fontId="34" fillId="0" borderId="0" xfId="2" applyFont="1"/>
    <xf numFmtId="0" fontId="0" fillId="0" borderId="0" xfId="0" applyAlignment="1">
      <alignment horizontal="right" indent="2"/>
    </xf>
    <xf numFmtId="0" fontId="8" fillId="0" borderId="0" xfId="0" applyFont="1" applyAlignment="1">
      <alignment vertical="center"/>
    </xf>
    <xf numFmtId="167" fontId="0" fillId="0" borderId="0" xfId="2" applyNumberFormat="1" applyFont="1" applyAlignment="1">
      <alignment vertical="center"/>
    </xf>
    <xf numFmtId="0" fontId="8" fillId="9" borderId="110" xfId="0" applyFont="1" applyFill="1" applyBorder="1" applyAlignment="1">
      <alignment vertical="center"/>
    </xf>
    <xf numFmtId="0" fontId="8" fillId="9" borderId="107" xfId="0" applyFont="1" applyFill="1" applyBorder="1" applyAlignment="1">
      <alignment horizontal="center" vertical="center"/>
    </xf>
    <xf numFmtId="0" fontId="60" fillId="0" borderId="0" xfId="0" applyFont="1" applyAlignment="1">
      <alignment horizontal="justify" vertical="center" wrapText="1"/>
    </xf>
    <xf numFmtId="43" fontId="60" fillId="0" borderId="0" xfId="0" applyNumberFormat="1" applyFont="1" applyAlignment="1">
      <alignment vertical="center"/>
    </xf>
    <xf numFmtId="0" fontId="0" fillId="0" borderId="0" xfId="0" applyAlignment="1">
      <alignment horizontal="justify" vertical="center" wrapText="1"/>
    </xf>
    <xf numFmtId="44" fontId="0" fillId="0" borderId="0" xfId="1" applyFont="1" applyAlignment="1">
      <alignment horizontal="justify" vertical="center" wrapText="1"/>
    </xf>
    <xf numFmtId="0" fontId="8" fillId="10" borderId="107" xfId="0" applyFont="1" applyFill="1" applyBorder="1" applyAlignment="1">
      <alignment vertical="center"/>
    </xf>
    <xf numFmtId="44" fontId="8" fillId="10" borderId="107" xfId="1" applyFont="1" applyFill="1" applyBorder="1" applyAlignment="1">
      <alignment horizontal="right" vertical="center"/>
    </xf>
    <xf numFmtId="0" fontId="2" fillId="0" borderId="55" xfId="0" applyFont="1" applyBorder="1"/>
    <xf numFmtId="0" fontId="0" fillId="0" borderId="93" xfId="0" applyBorder="1"/>
    <xf numFmtId="0" fontId="64" fillId="0" borderId="57" xfId="0" applyFont="1" applyBorder="1" applyAlignment="1">
      <alignment horizontal="justify"/>
    </xf>
    <xf numFmtId="0" fontId="0" fillId="0" borderId="58" xfId="0" applyBorder="1"/>
    <xf numFmtId="0" fontId="0" fillId="0" borderId="108" xfId="0" applyBorder="1"/>
    <xf numFmtId="0" fontId="0" fillId="0" borderId="109" xfId="0" applyBorder="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10" xfId="0" applyFont="1" applyBorder="1" applyAlignment="1">
      <alignment vertical="center"/>
    </xf>
    <xf numFmtId="0" fontId="31" fillId="0" borderId="51" xfId="0" applyFont="1" applyBorder="1" applyAlignment="1">
      <alignment horizontal="left" vertical="center" wrapText="1"/>
    </xf>
    <xf numFmtId="43" fontId="65" fillId="0" borderId="0" xfId="2" applyFont="1"/>
    <xf numFmtId="0" fontId="65" fillId="0" borderId="0" xfId="0" applyFont="1"/>
    <xf numFmtId="3" fontId="65" fillId="0" borderId="0" xfId="0" applyNumberFormat="1" applyFont="1"/>
    <xf numFmtId="43" fontId="66" fillId="0" borderId="0" xfId="2" applyFont="1" applyAlignment="1">
      <alignment vertical="center"/>
    </xf>
    <xf numFmtId="0" fontId="66" fillId="0" borderId="0" xfId="0" applyFont="1" applyAlignment="1">
      <alignment vertical="center"/>
    </xf>
    <xf numFmtId="3" fontId="66" fillId="0" borderId="0" xfId="0" applyNumberFormat="1" applyFont="1" applyAlignment="1">
      <alignment vertical="center"/>
    </xf>
    <xf numFmtId="3" fontId="65" fillId="0" borderId="0" xfId="0" applyNumberFormat="1" applyFont="1" applyBorder="1"/>
    <xf numFmtId="43" fontId="43" fillId="0" borderId="31" xfId="2" applyNumberFormat="1" applyFont="1" applyBorder="1" applyAlignment="1">
      <alignment horizontal="center" vertical="center"/>
    </xf>
    <xf numFmtId="0" fontId="67" fillId="0" borderId="0" xfId="0" applyFont="1"/>
    <xf numFmtId="43" fontId="43" fillId="0" borderId="97" xfId="2" applyNumberFormat="1" applyFont="1" applyBorder="1" applyAlignment="1">
      <alignment horizontal="center" vertical="center"/>
    </xf>
    <xf numFmtId="43" fontId="43" fillId="0" borderId="27" xfId="2" applyNumberFormat="1"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wrapText="1"/>
    </xf>
    <xf numFmtId="43" fontId="43" fillId="0" borderId="11" xfId="2" applyNumberFormat="1" applyFont="1" applyBorder="1" applyAlignment="1">
      <alignment horizontal="center" vertical="center"/>
    </xf>
    <xf numFmtId="43" fontId="43" fillId="0" borderId="96" xfId="2" applyNumberFormat="1" applyFont="1" applyBorder="1" applyAlignment="1">
      <alignment horizontal="center" vertical="center"/>
    </xf>
    <xf numFmtId="3" fontId="3" fillId="0" borderId="111" xfId="0" applyNumberFormat="1" applyFont="1" applyBorder="1" applyAlignment="1">
      <alignment horizontal="right" vertical="center"/>
    </xf>
    <xf numFmtId="0" fontId="3" fillId="0" borderId="0" xfId="0" applyFont="1" applyAlignment="1">
      <alignment horizontal="right"/>
    </xf>
    <xf numFmtId="0" fontId="3" fillId="0" borderId="0" xfId="0" applyFont="1" applyFill="1" applyBorder="1" applyAlignment="1">
      <alignment horizontal="center" vertical="top"/>
    </xf>
    <xf numFmtId="0" fontId="3" fillId="0" borderId="54" xfId="0" applyFont="1" applyFill="1" applyBorder="1" applyAlignment="1">
      <alignment horizontal="center" vertical="top"/>
    </xf>
    <xf numFmtId="0" fontId="0" fillId="0" borderId="0" xfId="0" applyAlignment="1">
      <alignment horizontal="right" indent="2"/>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3" fillId="0" borderId="47" xfId="0" applyFont="1" applyBorder="1" applyAlignment="1">
      <alignment horizontal="center" vertical="center"/>
    </xf>
    <xf numFmtId="4" fontId="3" fillId="3" borderId="15" xfId="0" applyNumberFormat="1" applyFont="1" applyFill="1" applyBorder="1" applyAlignment="1">
      <alignment vertical="center" wrapText="1"/>
    </xf>
    <xf numFmtId="4" fontId="3" fillId="3" borderId="17" xfId="0" applyNumberFormat="1" applyFont="1" applyFill="1" applyBorder="1" applyAlignment="1">
      <alignment vertical="center" wrapText="1"/>
    </xf>
    <xf numFmtId="0" fontId="5" fillId="0" borderId="0" xfId="0" applyFont="1" applyFill="1" applyBorder="1" applyAlignment="1">
      <alignment horizontal="left" vertical="top"/>
    </xf>
    <xf numFmtId="0" fontId="3"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2" fillId="0" borderId="3" xfId="0" applyFont="1" applyBorder="1" applyAlignment="1">
      <alignment horizontal="center"/>
    </xf>
    <xf numFmtId="0" fontId="2" fillId="0" borderId="18" xfId="0" applyFont="1" applyBorder="1" applyAlignment="1">
      <alignment horizontal="center"/>
    </xf>
    <xf numFmtId="0" fontId="0" fillId="0" borderId="22" xfId="0" applyBorder="1" applyAlignment="1">
      <alignment horizontal="left" wrapText="1"/>
    </xf>
    <xf numFmtId="0" fontId="0" fillId="0" borderId="19" xfId="0" applyBorder="1" applyAlignment="1">
      <alignment horizontal="left" wrapText="1"/>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4" fontId="4" fillId="3" borderId="15" xfId="0" applyNumberFormat="1" applyFont="1" applyFill="1" applyBorder="1" applyAlignment="1">
      <alignment vertical="center" wrapText="1"/>
    </xf>
    <xf numFmtId="4" fontId="4" fillId="3" borderId="17" xfId="0" applyNumberFormat="1" applyFont="1" applyFill="1" applyBorder="1" applyAlignment="1">
      <alignment vertical="center" wrapText="1"/>
    </xf>
    <xf numFmtId="0" fontId="4" fillId="3" borderId="1"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30" fillId="0" borderId="4" xfId="0" applyFont="1" applyBorder="1" applyAlignment="1">
      <alignment horizontal="center" vertical="center"/>
    </xf>
    <xf numFmtId="0" fontId="30" fillId="0" borderId="18" xfId="0" applyFont="1" applyBorder="1" applyAlignment="1">
      <alignment horizontal="center" vertical="center"/>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0" fillId="0" borderId="57" xfId="0" applyNumberFormat="1" applyBorder="1" applyAlignment="1">
      <alignment horizontal="left" vertical="center" wrapText="1"/>
    </xf>
    <xf numFmtId="0" fontId="0" fillId="0" borderId="58" xfId="0" applyNumberFormat="1" applyBorder="1" applyAlignment="1">
      <alignment horizontal="left" vertical="center" wrapText="1"/>
    </xf>
    <xf numFmtId="0" fontId="0" fillId="0" borderId="57" xfId="0" applyNumberFormat="1" applyBorder="1" applyAlignment="1">
      <alignment horizontal="left" wrapText="1"/>
    </xf>
    <xf numFmtId="0" fontId="0" fillId="0" borderId="58" xfId="0" applyNumberFormat="1" applyBorder="1" applyAlignment="1">
      <alignment horizontal="left" wrapText="1"/>
    </xf>
    <xf numFmtId="168" fontId="2" fillId="3" borderId="1" xfId="0" applyNumberFormat="1" applyFont="1" applyFill="1" applyBorder="1" applyAlignment="1">
      <alignment horizontal="center" vertical="center"/>
    </xf>
    <xf numFmtId="168" fontId="2" fillId="3" borderId="2" xfId="0" applyNumberFormat="1" applyFont="1" applyFill="1" applyBorder="1" applyAlignment="1">
      <alignment horizontal="center" vertical="center"/>
    </xf>
    <xf numFmtId="9" fontId="2" fillId="3" borderId="34" xfId="0" applyNumberFormat="1" applyFont="1" applyFill="1" applyBorder="1" applyAlignment="1">
      <alignment horizontal="center" vertical="center" wrapText="1"/>
    </xf>
    <xf numFmtId="9" fontId="2" fillId="3" borderId="45" xfId="0" applyNumberFormat="1" applyFont="1" applyFill="1" applyBorder="1" applyAlignment="1">
      <alignment horizontal="center" vertical="center" wrapText="1"/>
    </xf>
    <xf numFmtId="0" fontId="46" fillId="3" borderId="1" xfId="0" applyFont="1" applyFill="1" applyBorder="1" applyAlignment="1">
      <alignment horizontal="center" vertical="center"/>
    </xf>
    <xf numFmtId="0" fontId="46" fillId="3" borderId="2" xfId="0" applyFont="1" applyFill="1" applyBorder="1" applyAlignment="1">
      <alignment horizontal="center" vertical="center"/>
    </xf>
    <xf numFmtId="0" fontId="46" fillId="3" borderId="1" xfId="0" applyFont="1" applyFill="1" applyBorder="1" applyAlignment="1">
      <alignment horizontal="left" vertical="center"/>
    </xf>
    <xf numFmtId="0" fontId="46" fillId="3" borderId="2" xfId="0" applyFont="1" applyFill="1" applyBorder="1" applyAlignment="1">
      <alignment horizontal="left" vertical="center"/>
    </xf>
    <xf numFmtId="0" fontId="51" fillId="0" borderId="54" xfId="0" applyFont="1" applyBorder="1" applyAlignment="1">
      <alignment horizontal="center"/>
    </xf>
    <xf numFmtId="0" fontId="2" fillId="4" borderId="101" xfId="0" applyFont="1" applyFill="1" applyBorder="1" applyAlignment="1">
      <alignment horizontal="center" vertical="center"/>
    </xf>
    <xf numFmtId="0" fontId="2" fillId="4" borderId="102" xfId="0" applyFont="1" applyFill="1" applyBorder="1" applyAlignment="1">
      <alignment horizontal="center" vertical="center"/>
    </xf>
    <xf numFmtId="0" fontId="2" fillId="4" borderId="69" xfId="0" applyFont="1" applyFill="1" applyBorder="1" applyAlignment="1">
      <alignment horizontal="center" vertical="center"/>
    </xf>
    <xf numFmtId="0" fontId="2" fillId="0" borderId="0" xfId="0" applyFont="1" applyAlignment="1">
      <alignment horizontal="center"/>
    </xf>
    <xf numFmtId="0" fontId="36" fillId="0" borderId="0" xfId="0" applyFont="1" applyBorder="1" applyAlignment="1">
      <alignment horizontal="center" vertical="center" wrapText="1" readingOrder="1"/>
    </xf>
    <xf numFmtId="0" fontId="13" fillId="0" borderId="54" xfId="0" applyFont="1" applyBorder="1" applyAlignment="1">
      <alignment horizontal="center"/>
    </xf>
    <xf numFmtId="0" fontId="30" fillId="4" borderId="101" xfId="0" applyFont="1" applyFill="1" applyBorder="1" applyAlignment="1">
      <alignment horizontal="center" vertical="center"/>
    </xf>
    <xf numFmtId="0" fontId="30" fillId="4" borderId="102" xfId="0" applyFont="1" applyFill="1" applyBorder="1" applyAlignment="1">
      <alignment horizontal="center" vertical="center"/>
    </xf>
    <xf numFmtId="0" fontId="30" fillId="4" borderId="69" xfId="0" applyFont="1" applyFill="1" applyBorder="1" applyAlignment="1">
      <alignment horizontal="center" vertical="center"/>
    </xf>
    <xf numFmtId="0" fontId="9" fillId="0" borderId="101" xfId="0" applyFont="1" applyBorder="1" applyAlignment="1">
      <alignment horizontal="center"/>
    </xf>
    <xf numFmtId="0" fontId="9" fillId="0" borderId="69" xfId="0" applyFont="1" applyBorder="1" applyAlignment="1">
      <alignment horizontal="center"/>
    </xf>
    <xf numFmtId="0" fontId="30"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21" fillId="4" borderId="28" xfId="0" applyFont="1" applyFill="1" applyBorder="1" applyAlignment="1">
      <alignment horizontal="center" vertical="center" textRotation="90" wrapText="1"/>
    </xf>
    <xf numFmtId="0" fontId="21" fillId="4" borderId="28" xfId="0" applyFont="1" applyFill="1" applyBorder="1" applyAlignment="1">
      <alignment horizontal="center" vertical="center" textRotation="90"/>
    </xf>
    <xf numFmtId="0" fontId="21" fillId="4" borderId="28" xfId="0" applyFont="1" applyFill="1" applyBorder="1" applyAlignment="1">
      <alignment vertical="center" textRotation="90"/>
    </xf>
    <xf numFmtId="0" fontId="21" fillId="4" borderId="30" xfId="0" applyFont="1" applyFill="1" applyBorder="1" applyAlignment="1">
      <alignment vertical="center" textRotation="90"/>
    </xf>
    <xf numFmtId="0" fontId="21" fillId="4" borderId="28" xfId="0" applyFont="1" applyFill="1" applyBorder="1" applyAlignment="1">
      <alignment horizontal="center" vertical="center"/>
    </xf>
    <xf numFmtId="0" fontId="22" fillId="0" borderId="31" xfId="0" applyFont="1" applyBorder="1" applyAlignment="1">
      <alignment vertical="center" wrapText="1"/>
    </xf>
    <xf numFmtId="0" fontId="22" fillId="0" borderId="28" xfId="0" applyFont="1" applyBorder="1" applyAlignment="1">
      <alignment vertical="center" wrapText="1"/>
    </xf>
    <xf numFmtId="0" fontId="22" fillId="0" borderId="31" xfId="0" applyFont="1" applyBorder="1" applyAlignment="1">
      <alignment horizontal="center" vertical="center"/>
    </xf>
    <xf numFmtId="0" fontId="22" fillId="0" borderId="28" xfId="0" applyFont="1" applyBorder="1" applyAlignment="1">
      <alignment horizontal="center" vertical="center"/>
    </xf>
    <xf numFmtId="0" fontId="2" fillId="0" borderId="54" xfId="0" applyFont="1" applyBorder="1" applyAlignment="1">
      <alignment horizontal="left" vertical="center" wrapText="1"/>
    </xf>
    <xf numFmtId="0" fontId="21" fillId="4" borderId="28" xfId="0" applyFont="1" applyFill="1" applyBorder="1" applyAlignment="1">
      <alignment horizontal="center" vertical="center" wrapText="1"/>
    </xf>
  </cellXfs>
  <cellStyles count="6">
    <cellStyle name="Hipervínculo" xfId="4" builtinId="8" hidden="1"/>
    <cellStyle name="Hipervínculo visitado" xfId="5" builtinId="9" hidden="1"/>
    <cellStyle name="Millares" xfId="2" builtinId="3"/>
    <cellStyle name="Moneda" xfId="1" builtinId="4"/>
    <cellStyle name="Normal" xfId="0" builtinId="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666750</xdr:colOff>
      <xdr:row>2</xdr:row>
      <xdr:rowOff>152400</xdr:rowOff>
    </xdr:to>
    <xdr:pic>
      <xdr:nvPicPr>
        <xdr:cNvPr id="3" name="Imagen 2" descr="Resultado de imagen para code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20065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BEL-CONTA-PC\ESCANER%20c\Users\Gabriel%20Del%20Cid\Desktop\gabriel\PRESUPUESTO\PRESUPUESTO%202016\CONTROL\CONTROL%20AGO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abriel%20Del%20Cid/Desktop/gabriel/PRESUPUESTO/PRESUPUESTO%202018/ANTERPOYECTO%20PREVIO%20AL%20TECHO%20FCRO/1.FORMAS%20PRESUPUESTO%202018%20SEDES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CENTRADO"/>
      <sheetName val="DG"/>
      <sheetName val="ADMON"/>
      <sheetName val="DD"/>
      <sheetName val="AR"/>
      <sheetName val="IE"/>
      <sheetName val="OCDA"/>
      <sheetName val="AC-1000"/>
      <sheetName val="ACUM1"/>
      <sheetName val="ACUM"/>
      <sheetName val="Olimpiada y recursos fdral"/>
      <sheetName val="POR PARTIDA "/>
      <sheetName val="Hoja1"/>
    </sheetNames>
    <sheetDataSet>
      <sheetData sheetId="0"/>
      <sheetData sheetId="1">
        <row r="29">
          <cell r="A29">
            <v>13403</v>
          </cell>
        </row>
        <row r="30">
          <cell r="A30">
            <v>14101</v>
          </cell>
        </row>
        <row r="35">
          <cell r="A35">
            <v>14106</v>
          </cell>
        </row>
        <row r="36">
          <cell r="A36">
            <v>14107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SICOS NIVEL DEP."/>
      <sheetName val="BÁSICOS X UNIDAD"/>
      <sheetName val="2000, 3000, 4000 Y 5000 DEP."/>
      <sheetName val="2000, 3000, 4000 Y 5000 UA"/>
      <sheetName val="PROYECTOS ESPECIALES"/>
    </sheetNames>
    <sheetDataSet>
      <sheetData sheetId="0"/>
      <sheetData sheetId="1"/>
      <sheetData sheetId="2">
        <row r="4">
          <cell r="A4" t="str">
            <v>COMISION DEL DEPORTE DEL ESTADO DE SONORA</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H17"/>
  <sheetViews>
    <sheetView tabSelected="1" workbookViewId="0">
      <selection activeCell="J14" sqref="J14"/>
    </sheetView>
  </sheetViews>
  <sheetFormatPr baseColWidth="10" defaultRowHeight="15" x14ac:dyDescent="0.25"/>
  <cols>
    <col min="2" max="2" width="20" customWidth="1"/>
    <col min="5" max="5" width="13.7109375" bestFit="1" customWidth="1"/>
    <col min="6" max="6" width="10.85546875" style="136"/>
    <col min="7" max="7" width="15.140625" bestFit="1" customWidth="1"/>
  </cols>
  <sheetData>
    <row r="4" spans="1:8" ht="15.75" customHeight="1" x14ac:dyDescent="0.25">
      <c r="A4" s="586"/>
      <c r="B4" s="586"/>
      <c r="C4" s="586"/>
      <c r="D4" s="586"/>
      <c r="E4" s="586"/>
      <c r="F4" s="586"/>
      <c r="G4" s="1"/>
    </row>
    <row r="5" spans="1:8" x14ac:dyDescent="0.25">
      <c r="A5" s="587" t="s">
        <v>198</v>
      </c>
      <c r="B5" s="587"/>
      <c r="C5" s="587"/>
      <c r="D5" s="587"/>
      <c r="E5" s="587"/>
      <c r="F5" s="587"/>
      <c r="G5" s="1"/>
    </row>
    <row r="6" spans="1:8" x14ac:dyDescent="0.25">
      <c r="A6" s="587" t="s">
        <v>615</v>
      </c>
      <c r="B6" s="587"/>
      <c r="C6" s="587"/>
      <c r="D6" s="587"/>
      <c r="E6" s="587"/>
      <c r="F6" s="587"/>
      <c r="G6" s="1"/>
    </row>
    <row r="7" spans="1:8" x14ac:dyDescent="0.25">
      <c r="A7" s="135"/>
      <c r="B7" s="135"/>
      <c r="C7" s="135"/>
      <c r="D7" s="135"/>
      <c r="E7" s="135"/>
    </row>
    <row r="8" spans="1:8" x14ac:dyDescent="0.25">
      <c r="E8" s="136"/>
    </row>
    <row r="9" spans="1:8" x14ac:dyDescent="0.25">
      <c r="A9" s="137" t="s">
        <v>194</v>
      </c>
      <c r="B9" s="137"/>
      <c r="C9" s="137"/>
      <c r="E9" s="136"/>
    </row>
    <row r="10" spans="1:8" x14ac:dyDescent="0.25">
      <c r="E10" s="136"/>
    </row>
    <row r="11" spans="1:8" x14ac:dyDescent="0.25">
      <c r="B11" s="588" t="s">
        <v>195</v>
      </c>
      <c r="C11" s="588"/>
      <c r="D11" s="588"/>
      <c r="E11" s="136">
        <f>+RESUMEN!J43-E13</f>
        <v>172448742.912808</v>
      </c>
      <c r="G11" s="73"/>
    </row>
    <row r="12" spans="1:8" x14ac:dyDescent="0.25">
      <c r="B12" s="547"/>
      <c r="C12" s="547"/>
      <c r="D12" s="547"/>
      <c r="E12" s="136"/>
      <c r="G12" s="73"/>
    </row>
    <row r="13" spans="1:8" x14ac:dyDescent="0.25">
      <c r="B13" s="588" t="s">
        <v>196</v>
      </c>
      <c r="C13" s="588"/>
      <c r="D13" s="588"/>
      <c r="E13" s="139">
        <v>6800000</v>
      </c>
      <c r="G13" s="73"/>
    </row>
    <row r="14" spans="1:8" x14ac:dyDescent="0.25">
      <c r="E14" s="136"/>
      <c r="G14" s="73"/>
    </row>
    <row r="15" spans="1:8" x14ac:dyDescent="0.25">
      <c r="B15" s="585" t="s">
        <v>197</v>
      </c>
      <c r="C15" s="585"/>
      <c r="D15" s="585"/>
      <c r="E15" s="138">
        <f>+E11+E13</f>
        <v>179248742.912808</v>
      </c>
      <c r="G15" s="73"/>
      <c r="H15" s="136"/>
    </row>
    <row r="16" spans="1:8" x14ac:dyDescent="0.25">
      <c r="E16" s="136"/>
    </row>
    <row r="17" spans="5:5" x14ac:dyDescent="0.25">
      <c r="E17" s="136"/>
    </row>
  </sheetData>
  <mergeCells count="6">
    <mergeCell ref="B15:D15"/>
    <mergeCell ref="A4:F4"/>
    <mergeCell ref="A6:F6"/>
    <mergeCell ref="B11:D11"/>
    <mergeCell ref="B13:D13"/>
    <mergeCell ref="A5:F5"/>
  </mergeCells>
  <pageMargins left="0.7" right="0.7" top="0.75" bottom="0.75" header="0.3" footer="0.3"/>
  <pageSetup fitToHeight="0"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34" workbookViewId="0">
      <selection sqref="A1:XFD8"/>
    </sheetView>
  </sheetViews>
  <sheetFormatPr baseColWidth="10" defaultRowHeight="15" x14ac:dyDescent="0.25"/>
  <cols>
    <col min="1" max="1" width="9.28515625" bestFit="1" customWidth="1"/>
    <col min="2" max="2" width="42.140625" bestFit="1" customWidth="1"/>
    <col min="3" max="4" width="14.140625" bestFit="1" customWidth="1"/>
    <col min="5" max="7" width="13.85546875" bestFit="1" customWidth="1"/>
    <col min="8" max="8" width="12.85546875" bestFit="1" customWidth="1"/>
    <col min="9" max="9" width="12.85546875" customWidth="1"/>
    <col min="11" max="11" width="14.140625" bestFit="1" customWidth="1"/>
  </cols>
  <sheetData>
    <row r="1" spans="1:11" ht="36.75" thickBot="1" x14ac:dyDescent="0.3">
      <c r="A1" s="66" t="s">
        <v>160</v>
      </c>
      <c r="B1" s="67" t="s">
        <v>3</v>
      </c>
      <c r="C1" s="68" t="s">
        <v>161</v>
      </c>
      <c r="D1" s="69" t="s">
        <v>162</v>
      </c>
      <c r="E1" s="69" t="s">
        <v>163</v>
      </c>
      <c r="F1" s="69" t="s">
        <v>386</v>
      </c>
      <c r="G1" s="69" t="s">
        <v>202</v>
      </c>
      <c r="H1" s="70" t="s">
        <v>164</v>
      </c>
      <c r="I1" s="69" t="s">
        <v>377</v>
      </c>
    </row>
    <row r="2" spans="1:11" ht="15.75" thickBot="1" x14ac:dyDescent="0.3">
      <c r="A2" s="594" t="s">
        <v>165</v>
      </c>
      <c r="B2" s="595"/>
      <c r="C2" s="63" t="e">
        <f>+C4+C49+C86+C138+C143+C154</f>
        <v>#REF!</v>
      </c>
      <c r="D2" s="64" t="e">
        <f t="shared" ref="D2:I2" si="0">+D4+D49+D86+D138+D143</f>
        <v>#REF!</v>
      </c>
      <c r="E2" s="64" t="e">
        <f t="shared" si="0"/>
        <v>#REF!</v>
      </c>
      <c r="F2" s="64" t="e">
        <f t="shared" si="0"/>
        <v>#REF!</v>
      </c>
      <c r="G2" s="64" t="e">
        <f t="shared" si="0"/>
        <v>#REF!</v>
      </c>
      <c r="H2" s="65">
        <f t="shared" si="0"/>
        <v>3054425.4217879996</v>
      </c>
      <c r="I2" s="64" t="e">
        <f t="shared" si="0"/>
        <v>#REF!</v>
      </c>
    </row>
    <row r="3" spans="1:11" ht="15.75" thickBot="1" x14ac:dyDescent="0.3">
      <c r="A3" s="594"/>
      <c r="B3" s="595"/>
      <c r="C3" s="72"/>
      <c r="D3" s="72"/>
    </row>
    <row r="4" spans="1:11" ht="15.75" thickBot="1" x14ac:dyDescent="0.3">
      <c r="A4" s="35">
        <v>1000</v>
      </c>
      <c r="B4" s="36" t="s">
        <v>4</v>
      </c>
      <c r="C4" s="33" t="e">
        <f>SUM(D4:I4)</f>
        <v>#REF!</v>
      </c>
      <c r="D4" s="33" t="e">
        <f>SUM(D5:D48)</f>
        <v>#REF!</v>
      </c>
      <c r="E4" s="33" t="e">
        <f t="shared" ref="E4:I4" si="1">SUM(E5:E48)</f>
        <v>#REF!</v>
      </c>
      <c r="F4" s="33" t="e">
        <f t="shared" si="1"/>
        <v>#REF!</v>
      </c>
      <c r="G4" s="33" t="e">
        <f t="shared" si="1"/>
        <v>#REF!</v>
      </c>
      <c r="H4" s="33">
        <f t="shared" si="1"/>
        <v>3054425.4217879996</v>
      </c>
      <c r="I4" s="33" t="e">
        <f t="shared" si="1"/>
        <v>#REF!</v>
      </c>
    </row>
    <row r="5" spans="1:11" x14ac:dyDescent="0.25">
      <c r="A5" s="40">
        <v>11301</v>
      </c>
      <c r="B5" s="50" t="s">
        <v>5</v>
      </c>
      <c r="C5" s="391">
        <f>SUM(D5:I5)</f>
        <v>17852412.130000003</v>
      </c>
      <c r="D5" s="37">
        <v>2163099.44</v>
      </c>
      <c r="E5" s="37">
        <v>1828261.53</v>
      </c>
      <c r="F5" s="37">
        <v>6678140.2599999998</v>
      </c>
      <c r="G5" s="37">
        <v>4677423.5600000005</v>
      </c>
      <c r="H5" s="38">
        <v>1352190.84</v>
      </c>
      <c r="I5" s="393">
        <v>1153296.5</v>
      </c>
    </row>
    <row r="6" spans="1:11" x14ac:dyDescent="0.25">
      <c r="A6" s="389">
        <v>11303</v>
      </c>
      <c r="B6" s="395" t="s">
        <v>6</v>
      </c>
      <c r="C6" s="391">
        <f t="shared" ref="C6:C47" si="2">SUM(D6:I6)</f>
        <v>87877.86</v>
      </c>
      <c r="D6" s="392"/>
      <c r="E6" s="392"/>
      <c r="F6" s="392">
        <v>55247.64</v>
      </c>
      <c r="G6" s="392">
        <v>32630.22</v>
      </c>
      <c r="H6" s="393"/>
      <c r="I6" s="393">
        <v>0</v>
      </c>
    </row>
    <row r="7" spans="1:11" x14ac:dyDescent="0.25">
      <c r="A7" s="389">
        <v>11306</v>
      </c>
      <c r="B7" s="395" t="s">
        <v>7</v>
      </c>
      <c r="C7" s="391">
        <f t="shared" si="2"/>
        <v>7594819.8747240007</v>
      </c>
      <c r="D7" s="392">
        <v>558645.17999999993</v>
      </c>
      <c r="E7" s="392">
        <v>2486084.7200000002</v>
      </c>
      <c r="F7" s="392">
        <v>2700759.99</v>
      </c>
      <c r="G7" s="392">
        <v>1435524.02</v>
      </c>
      <c r="H7" s="393">
        <v>274276.53000000003</v>
      </c>
      <c r="I7" s="393">
        <v>139529.43472399999</v>
      </c>
    </row>
    <row r="8" spans="1:11" x14ac:dyDescent="0.25">
      <c r="A8" s="389">
        <v>11307</v>
      </c>
      <c r="B8" s="395" t="s">
        <v>8</v>
      </c>
      <c r="C8" s="391">
        <f t="shared" si="2"/>
        <v>5299892.49</v>
      </c>
      <c r="D8" s="392">
        <v>500080.07</v>
      </c>
      <c r="E8" s="392">
        <f>712930.04+566456.47</f>
        <v>1279386.51</v>
      </c>
      <c r="F8" s="392">
        <f>1645822.89+500000</f>
        <v>2145822.8899999997</v>
      </c>
      <c r="G8" s="392">
        <v>851794.21</v>
      </c>
      <c r="H8" s="393">
        <v>233798.61</v>
      </c>
      <c r="I8" s="393">
        <v>289010.2</v>
      </c>
    </row>
    <row r="9" spans="1:11" x14ac:dyDescent="0.25">
      <c r="A9" s="389">
        <v>11308</v>
      </c>
      <c r="B9" s="395" t="s">
        <v>9</v>
      </c>
      <c r="C9" s="391">
        <f t="shared" si="2"/>
        <v>0</v>
      </c>
      <c r="D9" s="392"/>
      <c r="E9" s="392"/>
      <c r="F9" s="392"/>
      <c r="G9" s="392">
        <v>0</v>
      </c>
      <c r="H9" s="393"/>
      <c r="I9" s="393">
        <v>0</v>
      </c>
    </row>
    <row r="10" spans="1:11" x14ac:dyDescent="0.25">
      <c r="A10" s="389">
        <v>11310</v>
      </c>
      <c r="B10" s="395" t="s">
        <v>10</v>
      </c>
      <c r="C10" s="391">
        <f t="shared" si="2"/>
        <v>3463287.198084</v>
      </c>
      <c r="D10" s="392">
        <v>146060.38</v>
      </c>
      <c r="E10" s="392">
        <v>379669.02</v>
      </c>
      <c r="F10" s="392">
        <v>1397215.02</v>
      </c>
      <c r="G10" s="392">
        <v>1201195.55</v>
      </c>
      <c r="H10" s="393">
        <v>222532.47</v>
      </c>
      <c r="I10" s="393">
        <v>116614.758084</v>
      </c>
    </row>
    <row r="11" spans="1:11" x14ac:dyDescent="0.25">
      <c r="A11" s="405">
        <v>12101</v>
      </c>
      <c r="B11" s="406" t="s">
        <v>11</v>
      </c>
      <c r="C11" s="391" t="e">
        <f t="shared" si="2"/>
        <v>#REF!</v>
      </c>
      <c r="D11" s="392" t="e">
        <f>+CONCENTRADO!#REF!</f>
        <v>#REF!</v>
      </c>
      <c r="E11" s="392" t="e">
        <f>+CONCENTRADO!#REF!</f>
        <v>#REF!</v>
      </c>
      <c r="F11" s="392" t="e">
        <f>+CONCENTRADO!#REF!</f>
        <v>#REF!</v>
      </c>
      <c r="G11" s="392" t="e">
        <f>+CONCENTRADO!#REF!</f>
        <v>#REF!</v>
      </c>
      <c r="H11" s="393"/>
      <c r="I11" s="393" t="e">
        <f>+CONCENTRADO!#REF!</f>
        <v>#REF!</v>
      </c>
      <c r="K11" s="72"/>
    </row>
    <row r="12" spans="1:11" x14ac:dyDescent="0.25">
      <c r="A12" s="389">
        <v>12201</v>
      </c>
      <c r="B12" s="395" t="s">
        <v>12</v>
      </c>
      <c r="C12" s="391">
        <f t="shared" si="2"/>
        <v>1933916.8229999999</v>
      </c>
      <c r="D12" s="392">
        <f>199261.58043+66000</f>
        <v>265261.58042999997</v>
      </c>
      <c r="E12" s="392">
        <f>2631.913+890836.08</f>
        <v>893467.9929999999</v>
      </c>
      <c r="F12" s="392">
        <v>0</v>
      </c>
      <c r="G12" s="392">
        <v>0</v>
      </c>
      <c r="H12" s="393">
        <v>202312.56</v>
      </c>
      <c r="I12" s="393">
        <f>30249.56957+542625.12</f>
        <v>572874.68957000005</v>
      </c>
      <c r="K12" s="72"/>
    </row>
    <row r="13" spans="1:11" x14ac:dyDescent="0.25">
      <c r="A13" s="389">
        <v>12301</v>
      </c>
      <c r="B13" s="395" t="s">
        <v>13</v>
      </c>
      <c r="C13" s="391">
        <f t="shared" si="2"/>
        <v>501284.01</v>
      </c>
      <c r="D13" s="392"/>
      <c r="E13" s="392">
        <v>16668.93</v>
      </c>
      <c r="F13" s="392">
        <v>82987.08</v>
      </c>
      <c r="G13" s="392">
        <v>401628</v>
      </c>
      <c r="H13" s="393"/>
      <c r="I13" s="393">
        <v>0</v>
      </c>
    </row>
    <row r="14" spans="1:11" ht="23.25" x14ac:dyDescent="0.25">
      <c r="A14" s="389">
        <v>13101</v>
      </c>
      <c r="B14" s="407" t="s">
        <v>14</v>
      </c>
      <c r="C14" s="391">
        <f t="shared" si="2"/>
        <v>1091165.45</v>
      </c>
      <c r="D14" s="392">
        <v>7549.1379120000001</v>
      </c>
      <c r="E14" s="392">
        <v>47496.92</v>
      </c>
      <c r="F14" s="392">
        <v>667443.39</v>
      </c>
      <c r="G14" s="392">
        <v>352046.6</v>
      </c>
      <c r="H14" s="393">
        <v>15483.38</v>
      </c>
      <c r="I14" s="393">
        <v>1146.0220879999999</v>
      </c>
      <c r="K14" s="445"/>
    </row>
    <row r="15" spans="1:11" x14ac:dyDescent="0.25">
      <c r="A15" s="389">
        <v>13201</v>
      </c>
      <c r="B15" s="395" t="s">
        <v>15</v>
      </c>
      <c r="C15" s="391">
        <f t="shared" si="2"/>
        <v>698010.05</v>
      </c>
      <c r="D15" s="392">
        <f>56000+3666.67</f>
        <v>59666.67</v>
      </c>
      <c r="E15" s="392">
        <f>7205.93+49490.89</f>
        <v>56696.82</v>
      </c>
      <c r="F15" s="392">
        <f>128628+285003.8</f>
        <v>413631.8</v>
      </c>
      <c r="G15" s="392">
        <f>56000+36572.92</f>
        <v>92572.92</v>
      </c>
      <c r="H15" s="393">
        <f>23628+30145.84</f>
        <v>53773.84</v>
      </c>
      <c r="I15" s="393">
        <f>26668-5000</f>
        <v>21668</v>
      </c>
      <c r="K15" s="445"/>
    </row>
    <row r="16" spans="1:11" x14ac:dyDescent="0.25">
      <c r="A16" s="389">
        <v>13202</v>
      </c>
      <c r="B16" s="395" t="s">
        <v>16</v>
      </c>
      <c r="C16" s="391">
        <f t="shared" si="2"/>
        <v>1220425.3099999998</v>
      </c>
      <c r="D16" s="392">
        <f>98000+7333.33</f>
        <v>105333.33</v>
      </c>
      <c r="E16" s="392">
        <f>16328+98981.78</f>
        <v>115309.78</v>
      </c>
      <c r="F16" s="392">
        <f>158621+570007.6</f>
        <v>728628.6</v>
      </c>
      <c r="G16" s="392">
        <f>126000+36572.92</f>
        <v>162572.91999999998</v>
      </c>
      <c r="H16" s="393">
        <f>16621+60291.68</f>
        <v>76912.679999999993</v>
      </c>
      <c r="I16" s="393">
        <f>26668+5000</f>
        <v>31668</v>
      </c>
    </row>
    <row r="17" spans="1:9" x14ac:dyDescent="0.25">
      <c r="A17" s="389">
        <v>13203</v>
      </c>
      <c r="B17" s="395" t="s">
        <v>17</v>
      </c>
      <c r="C17" s="391">
        <f t="shared" si="2"/>
        <v>0</v>
      </c>
      <c r="D17" s="392"/>
      <c r="E17" s="392"/>
      <c r="F17" s="392"/>
      <c r="G17" s="392">
        <v>0</v>
      </c>
      <c r="H17" s="393"/>
      <c r="I17" s="393">
        <v>0</v>
      </c>
    </row>
    <row r="18" spans="1:9" x14ac:dyDescent="0.25">
      <c r="A18" s="389">
        <v>13204</v>
      </c>
      <c r="B18" s="395" t="s">
        <v>18</v>
      </c>
      <c r="C18" s="391">
        <f t="shared" si="2"/>
        <v>0</v>
      </c>
      <c r="D18" s="392"/>
      <c r="E18" s="392"/>
      <c r="F18" s="392"/>
      <c r="G18" s="392">
        <v>0</v>
      </c>
      <c r="H18" s="393"/>
      <c r="I18" s="393">
        <v>0</v>
      </c>
    </row>
    <row r="19" spans="1:9" x14ac:dyDescent="0.25">
      <c r="A19" s="389">
        <v>13301</v>
      </c>
      <c r="B19" s="395" t="s">
        <v>19</v>
      </c>
      <c r="C19" s="391">
        <f t="shared" si="2"/>
        <v>0</v>
      </c>
      <c r="D19" s="392"/>
      <c r="E19" s="392"/>
      <c r="F19" s="392"/>
      <c r="G19" s="392">
        <v>0</v>
      </c>
      <c r="H19" s="393"/>
      <c r="I19" s="393">
        <v>0</v>
      </c>
    </row>
    <row r="20" spans="1:9" x14ac:dyDescent="0.25">
      <c r="A20" s="389">
        <v>13403</v>
      </c>
      <c r="B20" s="407" t="s">
        <v>20</v>
      </c>
      <c r="C20" s="391">
        <f t="shared" si="2"/>
        <v>0</v>
      </c>
      <c r="D20" s="392"/>
      <c r="E20" s="392"/>
      <c r="F20" s="392"/>
      <c r="G20" s="392">
        <v>0</v>
      </c>
      <c r="H20" s="393"/>
      <c r="I20" s="393">
        <v>0</v>
      </c>
    </row>
    <row r="21" spans="1:9" x14ac:dyDescent="0.25">
      <c r="A21" s="389">
        <v>14102</v>
      </c>
      <c r="B21" s="390" t="s">
        <v>21</v>
      </c>
      <c r="C21" s="391">
        <f t="shared" si="2"/>
        <v>181</v>
      </c>
      <c r="D21" s="392"/>
      <c r="E21" s="392"/>
      <c r="F21" s="392"/>
      <c r="G21" s="392">
        <v>181</v>
      </c>
      <c r="H21" s="393"/>
      <c r="I21" s="393">
        <v>0</v>
      </c>
    </row>
    <row r="22" spans="1:9" x14ac:dyDescent="0.25">
      <c r="A22" s="389">
        <v>14103</v>
      </c>
      <c r="B22" s="390" t="s">
        <v>22</v>
      </c>
      <c r="C22" s="391">
        <f t="shared" si="2"/>
        <v>3329648.2251770003</v>
      </c>
      <c r="D22" s="392">
        <v>390624.11945999996</v>
      </c>
      <c r="E22" s="392">
        <v>241987.586939</v>
      </c>
      <c r="F22" s="392">
        <v>1123143.463465</v>
      </c>
      <c r="G22" s="392">
        <v>1377815.07076</v>
      </c>
      <c r="H22" s="393">
        <v>136335.47698800001</v>
      </c>
      <c r="I22" s="393">
        <v>59742.507565</v>
      </c>
    </row>
    <row r="23" spans="1:9" x14ac:dyDescent="0.25">
      <c r="A23" s="389">
        <v>14104</v>
      </c>
      <c r="B23" s="390" t="s">
        <v>145</v>
      </c>
      <c r="C23" s="391">
        <f t="shared" si="2"/>
        <v>152636.676332</v>
      </c>
      <c r="D23" s="392">
        <v>11488.941359999999</v>
      </c>
      <c r="E23" s="392">
        <v>10058.455523999999</v>
      </c>
      <c r="F23" s="392">
        <v>58915.97294</v>
      </c>
      <c r="G23" s="392">
        <v>66406.312160000001</v>
      </c>
      <c r="H23" s="393">
        <v>4009.8658079999996</v>
      </c>
      <c r="I23" s="393">
        <v>1757.1285399999999</v>
      </c>
    </row>
    <row r="24" spans="1:9" x14ac:dyDescent="0.25">
      <c r="A24" s="389">
        <f>+[1]DG!A29</f>
        <v>13403</v>
      </c>
      <c r="B24" s="390" t="s">
        <v>146</v>
      </c>
      <c r="C24" s="391">
        <f t="shared" si="2"/>
        <v>573292.93070700008</v>
      </c>
      <c r="D24" s="392">
        <v>66635.878859999997</v>
      </c>
      <c r="E24" s="392">
        <v>58339.058649000006</v>
      </c>
      <c r="F24" s="392">
        <v>155712.70731500001</v>
      </c>
      <c r="G24" s="392">
        <v>259156.68716</v>
      </c>
      <c r="H24" s="393">
        <v>23257.228308000002</v>
      </c>
      <c r="I24" s="393">
        <v>10191.370415000001</v>
      </c>
    </row>
    <row r="25" spans="1:9" ht="23.25" x14ac:dyDescent="0.25">
      <c r="A25" s="389">
        <f>+[1]DG!A30</f>
        <v>14101</v>
      </c>
      <c r="B25" s="408" t="s">
        <v>147</v>
      </c>
      <c r="C25" s="391">
        <f t="shared" si="2"/>
        <v>655273.45265500003</v>
      </c>
      <c r="D25" s="392">
        <v>22977.891899999999</v>
      </c>
      <c r="E25" s="392">
        <v>50116.919085000001</v>
      </c>
      <c r="F25" s="392">
        <v>227831.976975</v>
      </c>
      <c r="G25" s="392">
        <v>292812.66139999998</v>
      </c>
      <c r="H25" s="393">
        <v>58019.734819999998</v>
      </c>
      <c r="I25" s="393">
        <v>3514.2684750000003</v>
      </c>
    </row>
    <row r="26" spans="1:9" x14ac:dyDescent="0.25">
      <c r="A26" s="389">
        <v>14109</v>
      </c>
      <c r="B26" s="390" t="s">
        <v>143</v>
      </c>
      <c r="C26" s="391">
        <f t="shared" si="2"/>
        <v>5889315.1893239999</v>
      </c>
      <c r="D26" s="392">
        <f>240414.68952+32640</f>
        <v>273054.68952000001</v>
      </c>
      <c r="E26" s="392">
        <f>210480.703668+285060</f>
        <v>495540.703668</v>
      </c>
      <c r="F26" s="392">
        <f>1314345.83558+1731477.84+99830.59</f>
        <v>3145654.2655799999</v>
      </c>
      <c r="G26" s="392">
        <f>1471086.78512+210660</f>
        <v>1681746.7851199999</v>
      </c>
      <c r="H26" s="393">
        <f>83909.440656+172640</f>
        <v>256549.44065599999</v>
      </c>
      <c r="I26" s="393">
        <v>36769.304779999991</v>
      </c>
    </row>
    <row r="27" spans="1:9" x14ac:dyDescent="0.25">
      <c r="A27" s="389">
        <v>14110</v>
      </c>
      <c r="B27" s="390" t="s">
        <v>144</v>
      </c>
      <c r="C27" s="391">
        <f t="shared" si="2"/>
        <v>162636.676332</v>
      </c>
      <c r="D27" s="392">
        <v>11488.941359999999</v>
      </c>
      <c r="E27" s="392">
        <v>10058.455523999999</v>
      </c>
      <c r="F27" s="392">
        <v>88915.972940000007</v>
      </c>
      <c r="G27" s="392">
        <v>46406.312159999994</v>
      </c>
      <c r="H27" s="393">
        <v>4009.8658079999996</v>
      </c>
      <c r="I27" s="393">
        <v>1757.1285399999999</v>
      </c>
    </row>
    <row r="28" spans="1:9" x14ac:dyDescent="0.25">
      <c r="A28" s="389">
        <v>14201</v>
      </c>
      <c r="B28" s="390" t="s">
        <v>23</v>
      </c>
      <c r="C28" s="391">
        <f t="shared" si="2"/>
        <v>1201093.5006500001</v>
      </c>
      <c r="D28" s="392">
        <v>151911.53700000001</v>
      </c>
      <c r="E28" s="392">
        <v>120467.64955</v>
      </c>
      <c r="F28" s="392">
        <v>511327.80424999999</v>
      </c>
      <c r="G28" s="392">
        <v>371250.522</v>
      </c>
      <c r="H28" s="393">
        <v>32078.928599999999</v>
      </c>
      <c r="I28" s="393">
        <v>14057.05925</v>
      </c>
    </row>
    <row r="29" spans="1:9" x14ac:dyDescent="0.25">
      <c r="A29" s="389">
        <v>14303</v>
      </c>
      <c r="B29" s="390" t="s">
        <v>148</v>
      </c>
      <c r="C29" s="391">
        <f t="shared" si="2"/>
        <v>0</v>
      </c>
      <c r="D29" s="392">
        <v>0</v>
      </c>
      <c r="E29" s="392">
        <v>0</v>
      </c>
      <c r="F29" s="392">
        <v>0</v>
      </c>
      <c r="G29" s="392">
        <v>0</v>
      </c>
      <c r="H29" s="393">
        <v>0</v>
      </c>
      <c r="I29" s="393">
        <v>0</v>
      </c>
    </row>
    <row r="30" spans="1:9" x14ac:dyDescent="0.25">
      <c r="A30" s="389">
        <v>14402</v>
      </c>
      <c r="B30" s="390" t="s">
        <v>25</v>
      </c>
      <c r="C30" s="391">
        <f t="shared" si="2"/>
        <v>4368.0031999999992</v>
      </c>
      <c r="D30" s="392">
        <v>445.53599999999994</v>
      </c>
      <c r="E30" s="392">
        <v>390.06240000000003</v>
      </c>
      <c r="F30" s="392">
        <v>1509.1439999999998</v>
      </c>
      <c r="G30" s="392">
        <v>1799.616</v>
      </c>
      <c r="H30" s="393">
        <v>155.5008</v>
      </c>
      <c r="I30" s="393">
        <v>68.143999999999991</v>
      </c>
    </row>
    <row r="31" spans="1:9" x14ac:dyDescent="0.25">
      <c r="A31" s="389">
        <v>14403</v>
      </c>
      <c r="B31" s="390" t="s">
        <v>26</v>
      </c>
      <c r="C31" s="391">
        <f t="shared" si="2"/>
        <v>5465487.8300000001</v>
      </c>
      <c r="D31" s="392">
        <v>656567.00367000001</v>
      </c>
      <c r="E31" s="392">
        <v>535982.43000000005</v>
      </c>
      <c r="F31" s="392">
        <v>2429563.9700000002</v>
      </c>
      <c r="G31" s="392">
        <v>1634973.61</v>
      </c>
      <c r="H31" s="393">
        <v>108728.47</v>
      </c>
      <c r="I31" s="393">
        <v>99672.34633</v>
      </c>
    </row>
    <row r="32" spans="1:9" x14ac:dyDescent="0.25">
      <c r="A32" s="389">
        <v>14404</v>
      </c>
      <c r="B32" s="390" t="s">
        <v>27</v>
      </c>
      <c r="C32" s="391">
        <f t="shared" si="2"/>
        <v>1715469.12</v>
      </c>
      <c r="D32" s="392"/>
      <c r="E32" s="392">
        <v>1171838.95</v>
      </c>
      <c r="F32" s="392">
        <v>543630.17000000004</v>
      </c>
      <c r="G32" s="392">
        <v>0</v>
      </c>
      <c r="H32" s="393"/>
      <c r="I32" s="393">
        <v>0</v>
      </c>
    </row>
    <row r="33" spans="1:9" x14ac:dyDescent="0.25">
      <c r="A33" s="389">
        <v>14406</v>
      </c>
      <c r="B33" s="390" t="s">
        <v>24</v>
      </c>
      <c r="C33" s="391">
        <f t="shared" si="2"/>
        <v>273</v>
      </c>
      <c r="D33" s="392"/>
      <c r="E33" s="392">
        <v>273</v>
      </c>
      <c r="F33" s="392"/>
      <c r="G33" s="392">
        <v>0</v>
      </c>
      <c r="H33" s="393"/>
      <c r="I33" s="393">
        <v>0</v>
      </c>
    </row>
    <row r="34" spans="1:9" x14ac:dyDescent="0.25">
      <c r="A34" s="389">
        <v>15201</v>
      </c>
      <c r="B34" s="390" t="s">
        <v>28</v>
      </c>
      <c r="C34" s="391">
        <f t="shared" si="2"/>
        <v>0</v>
      </c>
      <c r="D34" s="392">
        <v>0</v>
      </c>
      <c r="E34" s="392">
        <v>0</v>
      </c>
      <c r="F34" s="392">
        <v>0</v>
      </c>
      <c r="G34" s="392">
        <v>0</v>
      </c>
      <c r="H34" s="393">
        <v>0</v>
      </c>
      <c r="I34" s="393">
        <v>0</v>
      </c>
    </row>
    <row r="35" spans="1:9" x14ac:dyDescent="0.25">
      <c r="A35" s="389">
        <v>15202</v>
      </c>
      <c r="B35" s="390" t="s">
        <v>29</v>
      </c>
      <c r="C35" s="391">
        <f t="shared" si="2"/>
        <v>0</v>
      </c>
      <c r="D35" s="392"/>
      <c r="E35" s="392"/>
      <c r="F35" s="392"/>
      <c r="G35" s="392">
        <v>0</v>
      </c>
      <c r="H35" s="393"/>
      <c r="I35" s="393">
        <v>0</v>
      </c>
    </row>
    <row r="36" spans="1:9" x14ac:dyDescent="0.25">
      <c r="A36" s="389">
        <v>15404</v>
      </c>
      <c r="B36" s="395" t="s">
        <v>30</v>
      </c>
      <c r="C36" s="391">
        <f t="shared" si="2"/>
        <v>0</v>
      </c>
      <c r="D36" s="392"/>
      <c r="E36" s="392"/>
      <c r="F36" s="392"/>
      <c r="G36" s="392">
        <v>0</v>
      </c>
      <c r="H36" s="393"/>
      <c r="I36" s="393">
        <v>0</v>
      </c>
    </row>
    <row r="37" spans="1:9" x14ac:dyDescent="0.25">
      <c r="A37" s="389">
        <v>15413</v>
      </c>
      <c r="B37" s="395" t="s">
        <v>31</v>
      </c>
      <c r="C37" s="391">
        <f t="shared" si="2"/>
        <v>0</v>
      </c>
      <c r="D37" s="392"/>
      <c r="E37" s="392"/>
      <c r="F37" s="392"/>
      <c r="G37" s="392">
        <v>0</v>
      </c>
      <c r="H37" s="393"/>
      <c r="I37" s="393">
        <v>0</v>
      </c>
    </row>
    <row r="38" spans="1:9" x14ac:dyDescent="0.25">
      <c r="A38" s="389">
        <v>15416</v>
      </c>
      <c r="B38" s="395" t="s">
        <v>32</v>
      </c>
      <c r="C38" s="391">
        <f t="shared" si="2"/>
        <v>0</v>
      </c>
      <c r="D38" s="392"/>
      <c r="E38" s="392"/>
      <c r="F38" s="392"/>
      <c r="G38" s="392">
        <v>0</v>
      </c>
      <c r="H38" s="393"/>
      <c r="I38" s="393">
        <v>0</v>
      </c>
    </row>
    <row r="39" spans="1:9" x14ac:dyDescent="0.25">
      <c r="A39" s="389">
        <v>15417</v>
      </c>
      <c r="B39" s="407" t="s">
        <v>33</v>
      </c>
      <c r="C39" s="391">
        <f t="shared" si="2"/>
        <v>0</v>
      </c>
      <c r="D39" s="392"/>
      <c r="E39" s="392"/>
      <c r="F39" s="392"/>
      <c r="G39" s="392">
        <v>0</v>
      </c>
      <c r="H39" s="393"/>
      <c r="I39" s="393">
        <v>0</v>
      </c>
    </row>
    <row r="40" spans="1:9" x14ac:dyDescent="0.25">
      <c r="A40" s="389">
        <v>15419</v>
      </c>
      <c r="B40" s="407" t="s">
        <v>34</v>
      </c>
      <c r="C40" s="391">
        <f t="shared" si="2"/>
        <v>0</v>
      </c>
      <c r="D40" s="392"/>
      <c r="E40" s="392"/>
      <c r="F40" s="392"/>
      <c r="G40" s="392">
        <v>0</v>
      </c>
      <c r="H40" s="393"/>
      <c r="I40" s="393">
        <v>0</v>
      </c>
    </row>
    <row r="41" spans="1:9" x14ac:dyDescent="0.25">
      <c r="A41" s="389">
        <v>15420</v>
      </c>
      <c r="B41" s="407" t="s">
        <v>35</v>
      </c>
      <c r="C41" s="391">
        <f t="shared" si="2"/>
        <v>0</v>
      </c>
      <c r="D41" s="392"/>
      <c r="E41" s="392"/>
      <c r="F41" s="392"/>
      <c r="G41" s="392">
        <v>0</v>
      </c>
      <c r="H41" s="393"/>
      <c r="I41" s="393">
        <v>0</v>
      </c>
    </row>
    <row r="42" spans="1:9" x14ac:dyDescent="0.25">
      <c r="A42" s="389">
        <v>15421</v>
      </c>
      <c r="B42" s="395" t="s">
        <v>36</v>
      </c>
      <c r="C42" s="391">
        <f t="shared" si="2"/>
        <v>0</v>
      </c>
      <c r="D42" s="392"/>
      <c r="E42" s="392"/>
      <c r="F42" s="392"/>
      <c r="G42" s="392">
        <v>0</v>
      </c>
      <c r="H42" s="393"/>
      <c r="I42" s="393">
        <v>0</v>
      </c>
    </row>
    <row r="43" spans="1:9" x14ac:dyDescent="0.25">
      <c r="A43" s="389">
        <v>15423</v>
      </c>
      <c r="B43" s="395" t="s">
        <v>37</v>
      </c>
      <c r="C43" s="391">
        <f t="shared" si="2"/>
        <v>0</v>
      </c>
      <c r="D43" s="392"/>
      <c r="E43" s="392"/>
      <c r="F43" s="392"/>
      <c r="G43" s="392">
        <v>0</v>
      </c>
      <c r="H43" s="393"/>
      <c r="I43" s="393">
        <v>0</v>
      </c>
    </row>
    <row r="44" spans="1:9" x14ac:dyDescent="0.25">
      <c r="A44" s="389">
        <v>15901</v>
      </c>
      <c r="B44" s="407" t="s">
        <v>38</v>
      </c>
      <c r="C44" s="391">
        <f t="shared" si="2"/>
        <v>0</v>
      </c>
      <c r="D44" s="392"/>
      <c r="E44" s="392"/>
      <c r="F44" s="392"/>
      <c r="G44" s="392">
        <v>0</v>
      </c>
      <c r="H44" s="393"/>
      <c r="I44" s="393">
        <v>0</v>
      </c>
    </row>
    <row r="45" spans="1:9" x14ac:dyDescent="0.25">
      <c r="A45" s="389">
        <v>17104</v>
      </c>
      <c r="B45" s="395" t="s">
        <v>39</v>
      </c>
      <c r="C45" s="391">
        <f t="shared" si="2"/>
        <v>0</v>
      </c>
      <c r="D45" s="392"/>
      <c r="E45" s="392"/>
      <c r="F45" s="392"/>
      <c r="G45" s="392">
        <v>0</v>
      </c>
      <c r="H45" s="393"/>
      <c r="I45" s="393">
        <v>0</v>
      </c>
    </row>
    <row r="46" spans="1:9" x14ac:dyDescent="0.25">
      <c r="A46" s="389">
        <v>17102</v>
      </c>
      <c r="B46" s="395" t="s">
        <v>387</v>
      </c>
      <c r="C46" s="391">
        <f t="shared" si="2"/>
        <v>275228.2</v>
      </c>
      <c r="D46" s="392">
        <v>275228.2</v>
      </c>
      <c r="E46" s="392"/>
      <c r="F46" s="392"/>
      <c r="G46" s="392"/>
      <c r="H46" s="393"/>
      <c r="I46" s="393"/>
    </row>
    <row r="47" spans="1:9" x14ac:dyDescent="0.25">
      <c r="A47" s="389">
        <v>17105</v>
      </c>
      <c r="B47" s="407" t="s">
        <v>40</v>
      </c>
      <c r="C47" s="391">
        <f t="shared" si="2"/>
        <v>0</v>
      </c>
      <c r="D47" s="392"/>
      <c r="E47" s="392"/>
      <c r="F47" s="392"/>
      <c r="G47" s="392">
        <v>0</v>
      </c>
      <c r="H47" s="393"/>
      <c r="I47" s="393">
        <v>0</v>
      </c>
    </row>
    <row r="48" spans="1:9" ht="15.75" thickBot="1" x14ac:dyDescent="0.3">
      <c r="A48" s="409"/>
      <c r="B48" s="410"/>
      <c r="C48" s="411"/>
      <c r="D48" s="412"/>
      <c r="E48" s="412"/>
      <c r="F48" s="412"/>
      <c r="G48" s="412"/>
      <c r="H48" s="413"/>
      <c r="I48" s="413"/>
    </row>
    <row r="50" spans="2:8" x14ac:dyDescent="0.25">
      <c r="B50" s="5" t="s">
        <v>516</v>
      </c>
      <c r="C50" s="446" t="e">
        <f>+#REF!</f>
        <v>#REF!</v>
      </c>
      <c r="D50" s="73"/>
      <c r="E50" s="73"/>
      <c r="F50" s="73"/>
      <c r="G50" s="73"/>
      <c r="H50" s="73"/>
    </row>
    <row r="51" spans="2:8" x14ac:dyDescent="0.25">
      <c r="B51" s="5" t="s">
        <v>518</v>
      </c>
      <c r="C51" s="446">
        <f>+HONORARIOS!E115</f>
        <v>10998218.020799998</v>
      </c>
      <c r="D51" s="73"/>
      <c r="E51" s="73"/>
      <c r="F51" s="73"/>
      <c r="G51" s="73"/>
      <c r="H51" s="73"/>
    </row>
    <row r="52" spans="2:8" x14ac:dyDescent="0.25">
      <c r="B52" s="5"/>
      <c r="C52" s="5"/>
      <c r="D52" s="73"/>
      <c r="E52" s="73"/>
      <c r="F52" s="73"/>
      <c r="G52" s="73"/>
      <c r="H52" s="73"/>
    </row>
    <row r="53" spans="2:8" ht="15.75" thickBot="1" x14ac:dyDescent="0.3">
      <c r="B53" s="5" t="s">
        <v>517</v>
      </c>
      <c r="C53" s="447" t="e">
        <f>+C50+C51</f>
        <v>#REF!</v>
      </c>
      <c r="D53" s="73"/>
      <c r="E53" s="73"/>
      <c r="F53" s="73"/>
      <c r="G53" s="73"/>
      <c r="H53" s="73"/>
    </row>
    <row r="54" spans="2:8" ht="15.75" thickTop="1" x14ac:dyDescent="0.25"/>
    <row r="55" spans="2:8" x14ac:dyDescent="0.25">
      <c r="C55" s="72"/>
    </row>
    <row r="56" spans="2:8" x14ac:dyDescent="0.25">
      <c r="C56" s="72"/>
    </row>
  </sheetData>
  <mergeCells count="2">
    <mergeCell ref="A2:B2"/>
    <mergeCell ref="A3:B3"/>
  </mergeCells>
  <pageMargins left="0.47244094488188981" right="0.70866141732283472" top="0.47244094488188981" bottom="0.43307086614173229" header="0.31496062992125984" footer="0.31496062992125984"/>
  <pageSetup orientation="portrait" verticalDpi="0"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85"/>
  <sheetViews>
    <sheetView workbookViewId="0">
      <selection activeCell="A10" sqref="A10"/>
    </sheetView>
  </sheetViews>
  <sheetFormatPr baseColWidth="10" defaultRowHeight="15" x14ac:dyDescent="0.25"/>
  <cols>
    <col min="1" max="1" width="102.140625" style="564" customWidth="1"/>
    <col min="2" max="2" width="27.5703125" style="549" customWidth="1"/>
    <col min="3" max="4" width="14.140625" style="549" customWidth="1"/>
    <col min="5" max="6" width="14.140625" style="545" customWidth="1"/>
    <col min="7" max="7" width="15.140625" style="73" customWidth="1"/>
    <col min="8" max="8" width="15.140625" customWidth="1"/>
    <col min="9" max="9" width="15.140625" bestFit="1" customWidth="1"/>
    <col min="10" max="10" width="16.85546875" bestFit="1" customWidth="1"/>
  </cols>
  <sheetData>
    <row r="1" spans="1:7" ht="18.75" x14ac:dyDescent="0.25">
      <c r="A1" s="548" t="s">
        <v>603</v>
      </c>
    </row>
    <row r="2" spans="1:7" ht="18.75" x14ac:dyDescent="0.25">
      <c r="A2" s="548" t="s">
        <v>593</v>
      </c>
    </row>
    <row r="3" spans="1:7" ht="18.75" x14ac:dyDescent="0.25">
      <c r="A3" s="548"/>
    </row>
    <row r="4" spans="1:7" ht="18.75" x14ac:dyDescent="0.25">
      <c r="A4" s="550" t="str">
        <f>+'[2]2000, 3000, 4000 Y 5000 DEP.'!A4</f>
        <v>COMISION DEL DEPORTE DEL ESTADO DE SONORA</v>
      </c>
      <c r="B4" s="550"/>
    </row>
    <row r="5" spans="1:7" x14ac:dyDescent="0.25">
      <c r="A5"/>
      <c r="B5"/>
      <c r="C5"/>
      <c r="D5"/>
      <c r="E5"/>
      <c r="F5"/>
      <c r="G5"/>
    </row>
    <row r="6" spans="1:7" ht="19.5" thickBot="1" x14ac:dyDescent="0.3">
      <c r="A6" s="551" t="s">
        <v>322</v>
      </c>
      <c r="B6" s="551" t="s">
        <v>594</v>
      </c>
      <c r="C6"/>
      <c r="D6"/>
      <c r="E6"/>
      <c r="F6"/>
      <c r="G6"/>
    </row>
    <row r="7" spans="1:7" ht="27" customHeight="1" x14ac:dyDescent="0.25">
      <c r="A7" s="552"/>
      <c r="B7" s="553"/>
      <c r="C7"/>
      <c r="D7"/>
      <c r="E7"/>
      <c r="F7"/>
      <c r="G7"/>
    </row>
    <row r="8" spans="1:7" ht="27" customHeight="1" x14ac:dyDescent="0.25">
      <c r="A8" s="554" t="s">
        <v>595</v>
      </c>
      <c r="B8" s="555">
        <f>1791782104*0.01</f>
        <v>17917821.039999999</v>
      </c>
      <c r="C8"/>
      <c r="D8"/>
      <c r="E8"/>
      <c r="F8"/>
      <c r="G8"/>
    </row>
    <row r="9" spans="1:7" ht="27" customHeight="1" x14ac:dyDescent="0.25">
      <c r="A9" s="552"/>
      <c r="B9" s="553"/>
      <c r="C9"/>
      <c r="D9"/>
      <c r="E9"/>
      <c r="F9"/>
      <c r="G9"/>
    </row>
    <row r="10" spans="1:7" ht="27" customHeight="1" x14ac:dyDescent="0.25">
      <c r="A10" s="552"/>
      <c r="B10" s="553"/>
      <c r="C10"/>
      <c r="D10"/>
      <c r="E10"/>
      <c r="F10"/>
      <c r="G10"/>
    </row>
    <row r="11" spans="1:7" ht="27" customHeight="1" x14ac:dyDescent="0.25">
      <c r="A11" s="552"/>
      <c r="B11" s="553"/>
      <c r="C11"/>
      <c r="D11"/>
      <c r="E11"/>
      <c r="F11"/>
      <c r="G11"/>
    </row>
    <row r="12" spans="1:7" ht="27" customHeight="1" x14ac:dyDescent="0.25">
      <c r="A12" s="552"/>
      <c r="B12" s="553"/>
      <c r="C12"/>
      <c r="D12"/>
      <c r="E12"/>
      <c r="F12"/>
      <c r="G12"/>
    </row>
    <row r="13" spans="1:7" ht="27" customHeight="1" x14ac:dyDescent="0.25">
      <c r="A13" s="552"/>
      <c r="B13" s="553"/>
      <c r="C13"/>
      <c r="D13"/>
      <c r="E13"/>
      <c r="F13"/>
      <c r="G13"/>
    </row>
    <row r="14" spans="1:7" ht="27" customHeight="1" x14ac:dyDescent="0.25">
      <c r="A14" s="552"/>
      <c r="B14" s="553"/>
      <c r="C14"/>
      <c r="D14"/>
      <c r="E14"/>
      <c r="F14"/>
      <c r="G14"/>
    </row>
    <row r="15" spans="1:7" ht="27" customHeight="1" x14ac:dyDescent="0.25">
      <c r="A15" s="552"/>
      <c r="B15" s="553"/>
      <c r="C15"/>
      <c r="D15"/>
      <c r="E15"/>
      <c r="F15"/>
      <c r="G15"/>
    </row>
    <row r="16" spans="1:7" ht="27" customHeight="1" x14ac:dyDescent="0.25">
      <c r="A16" s="552"/>
      <c r="B16" s="553"/>
      <c r="C16"/>
      <c r="D16"/>
      <c r="E16"/>
      <c r="F16"/>
      <c r="G16"/>
    </row>
    <row r="17" spans="1:7" ht="27" customHeight="1" x14ac:dyDescent="0.25">
      <c r="A17" s="552"/>
      <c r="B17" s="553"/>
      <c r="C17"/>
      <c r="D17"/>
      <c r="E17"/>
      <c r="F17"/>
      <c r="G17"/>
    </row>
    <row r="18" spans="1:7" ht="27" customHeight="1" thickBot="1" x14ac:dyDescent="0.3">
      <c r="A18" s="556" t="s">
        <v>596</v>
      </c>
      <c r="B18" s="557">
        <f>+B8</f>
        <v>17917821.039999999</v>
      </c>
      <c r="C18"/>
      <c r="D18"/>
      <c r="E18"/>
      <c r="F18"/>
      <c r="G18"/>
    </row>
    <row r="19" spans="1:7" ht="18.75" x14ac:dyDescent="0.3">
      <c r="A19" s="506"/>
      <c r="B19" s="506"/>
      <c r="C19"/>
      <c r="D19"/>
      <c r="E19"/>
      <c r="F19"/>
      <c r="G19"/>
    </row>
    <row r="20" spans="1:7" ht="15" customHeight="1" x14ac:dyDescent="0.25">
      <c r="A20" s="558" t="s">
        <v>597</v>
      </c>
      <c r="B20" s="559"/>
      <c r="C20"/>
      <c r="D20"/>
      <c r="E20"/>
      <c r="F20"/>
      <c r="G20"/>
    </row>
    <row r="21" spans="1:7" ht="67.5" customHeight="1" x14ac:dyDescent="0.25">
      <c r="A21" s="620" t="s">
        <v>598</v>
      </c>
      <c r="B21" s="621"/>
      <c r="C21"/>
      <c r="D21"/>
      <c r="E21"/>
      <c r="F21"/>
      <c r="G21"/>
    </row>
    <row r="22" spans="1:7" ht="41.25" customHeight="1" x14ac:dyDescent="0.25">
      <c r="A22" s="620" t="s">
        <v>599</v>
      </c>
      <c r="B22" s="621"/>
      <c r="C22"/>
      <c r="D22"/>
      <c r="E22"/>
      <c r="F22"/>
      <c r="G22"/>
    </row>
    <row r="23" spans="1:7" ht="15.75" x14ac:dyDescent="0.25">
      <c r="A23" s="560" t="s">
        <v>600</v>
      </c>
      <c r="B23" s="561"/>
      <c r="C23"/>
      <c r="D23"/>
      <c r="E23"/>
      <c r="F23"/>
      <c r="G23"/>
    </row>
    <row r="24" spans="1:7" ht="36" customHeight="1" x14ac:dyDescent="0.25">
      <c r="A24" s="620" t="s">
        <v>601</v>
      </c>
      <c r="B24" s="621"/>
      <c r="C24"/>
      <c r="D24"/>
      <c r="E24"/>
      <c r="F24"/>
      <c r="G24"/>
    </row>
    <row r="25" spans="1:7" ht="15.75" x14ac:dyDescent="0.25">
      <c r="A25" s="560" t="s">
        <v>602</v>
      </c>
      <c r="B25" s="561"/>
      <c r="C25"/>
      <c r="D25"/>
      <c r="E25"/>
      <c r="F25"/>
      <c r="G25"/>
    </row>
    <row r="26" spans="1:7" ht="30.75" customHeight="1" x14ac:dyDescent="0.25">
      <c r="A26" s="622" t="s">
        <v>605</v>
      </c>
      <c r="B26" s="623"/>
      <c r="C26"/>
      <c r="D26"/>
      <c r="E26"/>
      <c r="F26"/>
      <c r="G26"/>
    </row>
    <row r="27" spans="1:7" x14ac:dyDescent="0.25">
      <c r="A27" s="562"/>
      <c r="B27" s="563"/>
      <c r="C27"/>
      <c r="D27"/>
      <c r="E27"/>
      <c r="F27"/>
      <c r="G27"/>
    </row>
    <row r="28" spans="1:7" x14ac:dyDescent="0.25">
      <c r="A28"/>
      <c r="B28"/>
      <c r="C28"/>
      <c r="D28"/>
      <c r="E28"/>
      <c r="F28"/>
      <c r="G28"/>
    </row>
    <row r="29" spans="1:7" x14ac:dyDescent="0.25">
      <c r="A29"/>
      <c r="B29"/>
      <c r="C29"/>
      <c r="D29"/>
      <c r="E29"/>
      <c r="F29"/>
      <c r="G29"/>
    </row>
    <row r="30" spans="1:7" x14ac:dyDescent="0.25">
      <c r="A30"/>
      <c r="B30"/>
      <c r="C30"/>
      <c r="D30"/>
      <c r="E30"/>
      <c r="F30"/>
      <c r="G30"/>
    </row>
    <row r="31" spans="1:7" x14ac:dyDescent="0.25">
      <c r="A31"/>
      <c r="B31"/>
      <c r="C31"/>
      <c r="D31"/>
      <c r="E31"/>
      <c r="F31"/>
      <c r="G31"/>
    </row>
    <row r="32" spans="1:7" x14ac:dyDescent="0.25">
      <c r="A32"/>
      <c r="B32"/>
      <c r="C32"/>
      <c r="D32"/>
      <c r="E32"/>
      <c r="F32"/>
      <c r="G32"/>
    </row>
    <row r="33" spans="1:7" x14ac:dyDescent="0.25">
      <c r="A33"/>
      <c r="B33"/>
      <c r="C33"/>
      <c r="D33"/>
      <c r="E33"/>
      <c r="F33"/>
      <c r="G33"/>
    </row>
    <row r="34" spans="1:7" x14ac:dyDescent="0.25">
      <c r="A34"/>
      <c r="B34"/>
      <c r="C34"/>
      <c r="D34"/>
      <c r="E34"/>
      <c r="F34"/>
      <c r="G34"/>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1" spans="1:7" x14ac:dyDescent="0.25">
      <c r="A41"/>
      <c r="B41"/>
      <c r="C41"/>
      <c r="D41"/>
      <c r="E41"/>
      <c r="F41"/>
      <c r="G41"/>
    </row>
    <row r="42" spans="1:7" x14ac:dyDescent="0.25">
      <c r="A42"/>
      <c r="B42"/>
      <c r="C42"/>
      <c r="D42"/>
      <c r="E42"/>
      <c r="F42"/>
      <c r="G42"/>
    </row>
    <row r="43" spans="1:7" x14ac:dyDescent="0.25">
      <c r="A43"/>
      <c r="B43"/>
      <c r="C43"/>
      <c r="D43"/>
      <c r="E43"/>
      <c r="F43"/>
      <c r="G43"/>
    </row>
    <row r="44" spans="1:7" x14ac:dyDescent="0.25">
      <c r="A44"/>
      <c r="B44"/>
      <c r="C44"/>
      <c r="D44"/>
      <c r="E44"/>
      <c r="F44"/>
      <c r="G44"/>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A70"/>
      <c r="B70"/>
      <c r="C70"/>
      <c r="D70"/>
      <c r="E70"/>
      <c r="F70"/>
      <c r="G70"/>
    </row>
    <row r="71" spans="1:7" x14ac:dyDescent="0.25">
      <c r="A71"/>
      <c r="B71"/>
      <c r="C71"/>
      <c r="D71"/>
      <c r="E71"/>
      <c r="F71"/>
      <c r="G71"/>
    </row>
    <row r="72" spans="1:7" x14ac:dyDescent="0.25">
      <c r="A72"/>
      <c r="B72"/>
      <c r="C72"/>
      <c r="D72"/>
      <c r="E72"/>
      <c r="F72"/>
      <c r="G72"/>
    </row>
    <row r="73" spans="1:7" x14ac:dyDescent="0.25">
      <c r="A73"/>
      <c r="B73"/>
      <c r="C73"/>
      <c r="D73"/>
      <c r="E73"/>
      <c r="F73"/>
      <c r="G73"/>
    </row>
    <row r="74" spans="1:7" x14ac:dyDescent="0.25">
      <c r="A74"/>
      <c r="B74"/>
      <c r="C74"/>
      <c r="D74"/>
      <c r="E74"/>
      <c r="F74"/>
      <c r="G74"/>
    </row>
    <row r="75" spans="1:7" x14ac:dyDescent="0.25">
      <c r="A75"/>
      <c r="B75"/>
      <c r="C75"/>
      <c r="D75"/>
      <c r="E75"/>
      <c r="F75"/>
      <c r="G75"/>
    </row>
    <row r="76" spans="1:7" x14ac:dyDescent="0.25">
      <c r="A76"/>
      <c r="B76"/>
      <c r="C76"/>
      <c r="D76"/>
      <c r="E76"/>
      <c r="F76"/>
      <c r="G76"/>
    </row>
    <row r="77" spans="1:7" x14ac:dyDescent="0.25">
      <c r="A77"/>
      <c r="B77"/>
      <c r="C77"/>
      <c r="D77"/>
      <c r="E77"/>
      <c r="F77"/>
      <c r="G77"/>
    </row>
    <row r="78" spans="1:7" x14ac:dyDescent="0.25">
      <c r="A78"/>
      <c r="B78"/>
      <c r="C78"/>
      <c r="D78"/>
      <c r="E78"/>
      <c r="F78"/>
      <c r="G78"/>
    </row>
    <row r="79" spans="1:7" x14ac:dyDescent="0.25">
      <c r="A79"/>
      <c r="B79"/>
      <c r="C79"/>
      <c r="D79"/>
      <c r="E79"/>
      <c r="F79"/>
      <c r="G79"/>
    </row>
    <row r="80" spans="1:7" x14ac:dyDescent="0.25">
      <c r="A80"/>
      <c r="B80"/>
      <c r="C80"/>
      <c r="D80"/>
      <c r="E80"/>
      <c r="F80"/>
      <c r="G80"/>
    </row>
    <row r="81" spans="1:7" x14ac:dyDescent="0.25">
      <c r="A81"/>
      <c r="B81"/>
      <c r="C81"/>
      <c r="D81"/>
      <c r="E81"/>
      <c r="F81"/>
      <c r="G81"/>
    </row>
    <row r="82" spans="1:7" x14ac:dyDescent="0.25">
      <c r="A82"/>
      <c r="B82"/>
      <c r="C82"/>
      <c r="D82"/>
      <c r="E82"/>
      <c r="F82"/>
      <c r="G82"/>
    </row>
    <row r="83" spans="1:7" x14ac:dyDescent="0.25">
      <c r="A83"/>
      <c r="B83"/>
      <c r="C83"/>
      <c r="D83"/>
      <c r="E83"/>
      <c r="F83"/>
      <c r="G83"/>
    </row>
    <row r="84" spans="1:7" x14ac:dyDescent="0.25">
      <c r="A84"/>
      <c r="B84"/>
      <c r="C84"/>
      <c r="D84"/>
      <c r="E84"/>
      <c r="F84"/>
      <c r="G84"/>
    </row>
    <row r="85" spans="1:7" x14ac:dyDescent="0.25">
      <c r="A85"/>
      <c r="B85"/>
      <c r="C85"/>
      <c r="D85"/>
      <c r="E85"/>
      <c r="F85"/>
      <c r="G85"/>
    </row>
    <row r="86" spans="1:7" x14ac:dyDescent="0.25">
      <c r="A86"/>
      <c r="B86"/>
      <c r="C86"/>
      <c r="D86"/>
      <c r="E86"/>
      <c r="F86"/>
      <c r="G86"/>
    </row>
    <row r="87" spans="1:7" x14ac:dyDescent="0.25">
      <c r="A87"/>
      <c r="B87"/>
      <c r="C87"/>
      <c r="D87"/>
      <c r="E87"/>
      <c r="F87"/>
      <c r="G87"/>
    </row>
    <row r="88" spans="1:7" x14ac:dyDescent="0.25">
      <c r="A88"/>
      <c r="B88"/>
      <c r="C88"/>
      <c r="D88"/>
      <c r="E88"/>
      <c r="F88"/>
      <c r="G88"/>
    </row>
    <row r="89" spans="1:7" x14ac:dyDescent="0.25">
      <c r="A89"/>
      <c r="B89"/>
      <c r="C89"/>
      <c r="D89"/>
      <c r="E89"/>
      <c r="F89"/>
      <c r="G89"/>
    </row>
    <row r="90" spans="1:7" x14ac:dyDescent="0.25">
      <c r="A90"/>
      <c r="B90"/>
      <c r="C90"/>
      <c r="D90"/>
      <c r="E90"/>
      <c r="F90"/>
      <c r="G90"/>
    </row>
    <row r="91" spans="1:7" x14ac:dyDescent="0.25">
      <c r="A91"/>
      <c r="B91"/>
      <c r="C91"/>
      <c r="D91"/>
      <c r="E91"/>
      <c r="F91"/>
      <c r="G91"/>
    </row>
    <row r="92" spans="1:7" x14ac:dyDescent="0.25">
      <c r="A92"/>
      <c r="B92"/>
      <c r="C92"/>
      <c r="D92"/>
      <c r="E92"/>
      <c r="F92"/>
      <c r="G92"/>
    </row>
    <row r="93" spans="1:7" x14ac:dyDescent="0.25">
      <c r="A93"/>
      <c r="B93"/>
      <c r="C93"/>
      <c r="D93"/>
      <c r="E93"/>
      <c r="F93"/>
      <c r="G93"/>
    </row>
    <row r="94" spans="1:7" x14ac:dyDescent="0.25">
      <c r="A94"/>
      <c r="B94"/>
      <c r="C94"/>
      <c r="D94"/>
      <c r="E94"/>
      <c r="F94"/>
      <c r="G94"/>
    </row>
    <row r="95" spans="1:7" x14ac:dyDescent="0.25">
      <c r="A95"/>
      <c r="B95"/>
      <c r="C95"/>
      <c r="D95"/>
      <c r="E95"/>
      <c r="F95"/>
      <c r="G95"/>
    </row>
    <row r="96" spans="1:7" x14ac:dyDescent="0.25">
      <c r="A96"/>
      <c r="B96"/>
      <c r="C96"/>
      <c r="D96"/>
      <c r="E96"/>
      <c r="F96"/>
      <c r="G96"/>
    </row>
    <row r="97" spans="1:7" x14ac:dyDescent="0.25">
      <c r="A97"/>
      <c r="B97"/>
      <c r="C97"/>
      <c r="D97"/>
      <c r="E97"/>
      <c r="F97"/>
      <c r="G97"/>
    </row>
    <row r="98" spans="1:7" x14ac:dyDescent="0.25">
      <c r="A98"/>
      <c r="B98"/>
      <c r="C98"/>
      <c r="D98"/>
      <c r="E98"/>
      <c r="F98"/>
      <c r="G98"/>
    </row>
    <row r="99" spans="1:7" x14ac:dyDescent="0.25">
      <c r="A99"/>
      <c r="B99"/>
      <c r="C99"/>
      <c r="D99"/>
      <c r="E99"/>
      <c r="F99"/>
      <c r="G99"/>
    </row>
    <row r="100" spans="1:7" x14ac:dyDescent="0.25">
      <c r="A100"/>
      <c r="B100"/>
      <c r="C100"/>
      <c r="D100"/>
      <c r="E100"/>
      <c r="F100"/>
      <c r="G100"/>
    </row>
    <row r="101" spans="1:7" x14ac:dyDescent="0.25">
      <c r="A101"/>
      <c r="B101"/>
      <c r="C101"/>
      <c r="D101"/>
      <c r="E101"/>
      <c r="F101"/>
      <c r="G101"/>
    </row>
    <row r="102" spans="1:7" x14ac:dyDescent="0.25">
      <c r="A102"/>
      <c r="B102"/>
      <c r="C102"/>
      <c r="D102"/>
      <c r="E102"/>
      <c r="F102"/>
      <c r="G102"/>
    </row>
    <row r="103" spans="1:7" x14ac:dyDescent="0.25">
      <c r="A103"/>
      <c r="B103"/>
      <c r="C103"/>
      <c r="D103"/>
      <c r="E103"/>
      <c r="F103"/>
      <c r="G103"/>
    </row>
    <row r="104" spans="1:7" x14ac:dyDescent="0.25">
      <c r="A104"/>
      <c r="B104"/>
      <c r="C104"/>
      <c r="D104"/>
      <c r="E104"/>
      <c r="F104"/>
      <c r="G104"/>
    </row>
    <row r="105" spans="1:7" x14ac:dyDescent="0.25">
      <c r="A105"/>
      <c r="B105"/>
      <c r="C105"/>
      <c r="D105"/>
      <c r="E105"/>
      <c r="F105"/>
      <c r="G105"/>
    </row>
    <row r="106" spans="1:7" x14ac:dyDescent="0.25">
      <c r="A106"/>
      <c r="B106"/>
      <c r="C106"/>
      <c r="D106"/>
      <c r="E106"/>
      <c r="F106"/>
      <c r="G106"/>
    </row>
    <row r="107" spans="1:7" x14ac:dyDescent="0.25">
      <c r="A107"/>
      <c r="B107"/>
      <c r="C107"/>
      <c r="D107"/>
      <c r="E107"/>
      <c r="F107"/>
      <c r="G107"/>
    </row>
    <row r="108" spans="1:7" x14ac:dyDescent="0.25">
      <c r="A108"/>
      <c r="B108"/>
      <c r="C108"/>
      <c r="D108"/>
      <c r="E108"/>
      <c r="F108"/>
      <c r="G108"/>
    </row>
    <row r="109" spans="1:7" x14ac:dyDescent="0.25">
      <c r="A109"/>
      <c r="B109"/>
      <c r="C109"/>
      <c r="D109"/>
      <c r="E109"/>
      <c r="F109"/>
      <c r="G109"/>
    </row>
    <row r="110" spans="1:7" x14ac:dyDescent="0.25">
      <c r="A110"/>
      <c r="B110"/>
      <c r="C110"/>
      <c r="D110"/>
      <c r="E110"/>
      <c r="F110"/>
      <c r="G110"/>
    </row>
    <row r="111" spans="1:7" x14ac:dyDescent="0.25">
      <c r="A111"/>
      <c r="B111"/>
      <c r="C111"/>
      <c r="D111"/>
      <c r="E111"/>
      <c r="F111"/>
      <c r="G111"/>
    </row>
    <row r="112" spans="1:7" x14ac:dyDescent="0.25">
      <c r="A112"/>
      <c r="B112"/>
      <c r="C112"/>
      <c r="D112"/>
      <c r="E112"/>
      <c r="F112"/>
      <c r="G112"/>
    </row>
    <row r="113" spans="1:7" x14ac:dyDescent="0.25">
      <c r="A113"/>
      <c r="B113"/>
      <c r="C113"/>
      <c r="D113"/>
      <c r="E113"/>
      <c r="F113"/>
      <c r="G113"/>
    </row>
    <row r="114" spans="1:7" x14ac:dyDescent="0.25">
      <c r="A114"/>
      <c r="B114"/>
      <c r="C114"/>
      <c r="D114"/>
      <c r="E114"/>
      <c r="F114"/>
      <c r="G114"/>
    </row>
    <row r="115" spans="1:7" x14ac:dyDescent="0.25">
      <c r="A115"/>
      <c r="B115"/>
      <c r="C115"/>
      <c r="D115"/>
      <c r="E115"/>
      <c r="F115"/>
      <c r="G115"/>
    </row>
    <row r="116" spans="1:7" x14ac:dyDescent="0.25">
      <c r="A116"/>
      <c r="B116"/>
      <c r="C116"/>
      <c r="D116"/>
      <c r="E116"/>
      <c r="F116"/>
      <c r="G116"/>
    </row>
    <row r="117" spans="1:7" x14ac:dyDescent="0.25">
      <c r="A117"/>
      <c r="B117"/>
      <c r="C117"/>
      <c r="D117"/>
      <c r="E117"/>
      <c r="F117"/>
      <c r="G117"/>
    </row>
    <row r="118" spans="1:7" x14ac:dyDescent="0.25">
      <c r="A118"/>
      <c r="B118"/>
      <c r="C118"/>
      <c r="D118"/>
      <c r="E118"/>
      <c r="F118"/>
      <c r="G118"/>
    </row>
    <row r="119" spans="1:7" x14ac:dyDescent="0.25">
      <c r="A119"/>
      <c r="B119"/>
      <c r="C119"/>
      <c r="D119"/>
      <c r="E119"/>
      <c r="F119"/>
      <c r="G119"/>
    </row>
    <row r="120" spans="1:7" x14ac:dyDescent="0.25">
      <c r="A120"/>
      <c r="B120"/>
      <c r="C120"/>
      <c r="D120"/>
      <c r="E120"/>
      <c r="F120"/>
      <c r="G120"/>
    </row>
    <row r="121" spans="1:7" x14ac:dyDescent="0.25">
      <c r="A121"/>
      <c r="B121"/>
      <c r="C121"/>
      <c r="D121"/>
      <c r="E121"/>
      <c r="F121"/>
      <c r="G121"/>
    </row>
    <row r="122" spans="1:7" x14ac:dyDescent="0.25">
      <c r="A122"/>
      <c r="B122"/>
      <c r="C122"/>
      <c r="D122"/>
      <c r="E122"/>
      <c r="F122"/>
      <c r="G122"/>
    </row>
    <row r="123" spans="1:7" x14ac:dyDescent="0.25">
      <c r="A123"/>
      <c r="B123"/>
      <c r="C123"/>
      <c r="D123"/>
      <c r="E123"/>
      <c r="F123"/>
      <c r="G123"/>
    </row>
    <row r="124" spans="1:7" x14ac:dyDescent="0.25">
      <c r="A124"/>
      <c r="B124"/>
      <c r="C124"/>
      <c r="D124"/>
      <c r="E124"/>
      <c r="F124"/>
      <c r="G124"/>
    </row>
    <row r="125" spans="1:7" x14ac:dyDescent="0.25">
      <c r="A125"/>
      <c r="B125"/>
      <c r="C125"/>
      <c r="D125"/>
      <c r="E125"/>
      <c r="F125"/>
      <c r="G125"/>
    </row>
    <row r="126" spans="1:7" x14ac:dyDescent="0.25">
      <c r="A126"/>
      <c r="B126"/>
      <c r="C126"/>
      <c r="D126"/>
      <c r="E126"/>
      <c r="F126"/>
      <c r="G126"/>
    </row>
    <row r="127" spans="1:7" x14ac:dyDescent="0.25">
      <c r="A127"/>
      <c r="B127"/>
      <c r="C127"/>
      <c r="D127"/>
      <c r="E127"/>
      <c r="F127"/>
      <c r="G127"/>
    </row>
    <row r="128" spans="1:7"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c r="B132"/>
      <c r="C132"/>
      <c r="D132"/>
      <c r="E132"/>
      <c r="F132"/>
      <c r="G132"/>
    </row>
    <row r="133" spans="1:7" x14ac:dyDescent="0.25">
      <c r="A133"/>
      <c r="B133"/>
      <c r="C133"/>
      <c r="D133"/>
      <c r="E133"/>
      <c r="F133"/>
      <c r="G133"/>
    </row>
    <row r="134" spans="1:7" x14ac:dyDescent="0.25">
      <c r="A134"/>
      <c r="B134"/>
      <c r="C134"/>
      <c r="D134"/>
      <c r="E134"/>
      <c r="F134"/>
      <c r="G134"/>
    </row>
    <row r="135" spans="1:7" x14ac:dyDescent="0.25">
      <c r="A135"/>
      <c r="B135"/>
      <c r="C135"/>
      <c r="D135"/>
      <c r="E135"/>
      <c r="F135"/>
      <c r="G135"/>
    </row>
    <row r="136" spans="1:7" x14ac:dyDescent="0.25">
      <c r="A136"/>
      <c r="B136"/>
      <c r="C136"/>
      <c r="D136"/>
      <c r="E136"/>
      <c r="F136"/>
      <c r="G136"/>
    </row>
    <row r="137" spans="1:7" x14ac:dyDescent="0.25">
      <c r="A137"/>
      <c r="B137"/>
      <c r="C137"/>
      <c r="D137"/>
      <c r="E137"/>
      <c r="F137"/>
      <c r="G137"/>
    </row>
    <row r="138" spans="1:7" x14ac:dyDescent="0.25">
      <c r="A138"/>
      <c r="B138"/>
      <c r="C138"/>
      <c r="D138"/>
      <c r="E138"/>
      <c r="F138"/>
      <c r="G138"/>
    </row>
    <row r="139" spans="1:7" x14ac:dyDescent="0.25">
      <c r="A139"/>
      <c r="B139"/>
      <c r="C139"/>
      <c r="D139"/>
      <c r="E139"/>
      <c r="F139"/>
      <c r="G139"/>
    </row>
    <row r="140" spans="1:7" x14ac:dyDescent="0.25">
      <c r="A140"/>
      <c r="B140"/>
      <c r="C140"/>
      <c r="D140"/>
      <c r="E140"/>
      <c r="F140"/>
      <c r="G140"/>
    </row>
    <row r="141" spans="1:7" x14ac:dyDescent="0.25">
      <c r="A141"/>
      <c r="B141"/>
      <c r="C141"/>
      <c r="D141"/>
      <c r="E141"/>
      <c r="F141"/>
      <c r="G141"/>
    </row>
    <row r="142" spans="1:7" x14ac:dyDescent="0.25">
      <c r="A142"/>
      <c r="B142"/>
      <c r="C142"/>
      <c r="D142"/>
      <c r="E142"/>
      <c r="F142"/>
      <c r="G142"/>
    </row>
    <row r="143" spans="1:7" x14ac:dyDescent="0.25">
      <c r="A143"/>
      <c r="B143"/>
      <c r="C143"/>
      <c r="D143"/>
      <c r="E143"/>
      <c r="F143"/>
      <c r="G143"/>
    </row>
    <row r="144" spans="1:7" x14ac:dyDescent="0.25">
      <c r="A144"/>
      <c r="B144"/>
      <c r="C144"/>
      <c r="D144"/>
      <c r="E144"/>
      <c r="F144"/>
      <c r="G144"/>
    </row>
    <row r="145" spans="1:7" x14ac:dyDescent="0.25">
      <c r="A145"/>
      <c r="B145"/>
      <c r="C145"/>
      <c r="D145"/>
      <c r="E145"/>
      <c r="F145"/>
      <c r="G145"/>
    </row>
    <row r="146" spans="1:7" x14ac:dyDescent="0.25">
      <c r="A146"/>
      <c r="B146"/>
      <c r="C146"/>
      <c r="D146"/>
      <c r="E146"/>
      <c r="F146"/>
      <c r="G146"/>
    </row>
    <row r="147" spans="1:7" x14ac:dyDescent="0.25">
      <c r="A147"/>
      <c r="B147"/>
      <c r="C147"/>
      <c r="D147"/>
      <c r="E147"/>
      <c r="F147"/>
      <c r="G147"/>
    </row>
    <row r="148" spans="1:7" x14ac:dyDescent="0.25">
      <c r="A148"/>
      <c r="B148"/>
      <c r="C148"/>
      <c r="D148"/>
      <c r="E148"/>
      <c r="F148"/>
      <c r="G148"/>
    </row>
    <row r="149" spans="1:7" x14ac:dyDescent="0.25">
      <c r="A149"/>
      <c r="B149"/>
      <c r="C149"/>
      <c r="D149"/>
      <c r="E149"/>
      <c r="F149"/>
      <c r="G149"/>
    </row>
    <row r="150" spans="1:7" x14ac:dyDescent="0.25">
      <c r="A150"/>
      <c r="B150"/>
      <c r="C150"/>
      <c r="D150"/>
      <c r="E150"/>
      <c r="F150"/>
      <c r="G150"/>
    </row>
    <row r="151" spans="1:7" x14ac:dyDescent="0.25">
      <c r="A151"/>
      <c r="B151"/>
      <c r="C151"/>
      <c r="D151"/>
      <c r="E151"/>
      <c r="F151"/>
      <c r="G151"/>
    </row>
    <row r="152" spans="1:7" x14ac:dyDescent="0.25">
      <c r="A152"/>
      <c r="B152"/>
      <c r="C152"/>
      <c r="D152"/>
      <c r="E152"/>
      <c r="F152"/>
      <c r="G152"/>
    </row>
    <row r="153" spans="1:7" x14ac:dyDescent="0.25">
      <c r="A153"/>
      <c r="B153"/>
      <c r="C153"/>
      <c r="D153"/>
      <c r="E153"/>
      <c r="F153"/>
      <c r="G153"/>
    </row>
    <row r="154" spans="1:7" x14ac:dyDescent="0.25">
      <c r="A154"/>
      <c r="B154"/>
      <c r="C154"/>
      <c r="D154"/>
      <c r="E154"/>
      <c r="F154"/>
      <c r="G154"/>
    </row>
    <row r="155" spans="1:7" x14ac:dyDescent="0.25">
      <c r="A155"/>
      <c r="B155"/>
      <c r="C155"/>
      <c r="D155"/>
      <c r="E155"/>
      <c r="F155"/>
      <c r="G155"/>
    </row>
    <row r="156" spans="1:7" x14ac:dyDescent="0.25">
      <c r="A156"/>
      <c r="B156"/>
      <c r="C156"/>
      <c r="D156"/>
      <c r="E156"/>
      <c r="F156"/>
      <c r="G156"/>
    </row>
    <row r="157" spans="1:7" x14ac:dyDescent="0.25">
      <c r="A157"/>
      <c r="B157"/>
      <c r="C157"/>
      <c r="D157"/>
      <c r="E157"/>
      <c r="F157"/>
      <c r="G157"/>
    </row>
    <row r="158" spans="1:7" x14ac:dyDescent="0.25">
      <c r="A158"/>
      <c r="B158"/>
      <c r="C158"/>
      <c r="D158"/>
      <c r="E158"/>
      <c r="F158"/>
      <c r="G158"/>
    </row>
    <row r="159" spans="1:7" x14ac:dyDescent="0.25">
      <c r="A159"/>
      <c r="B159"/>
      <c r="C159"/>
      <c r="D159"/>
      <c r="E159"/>
      <c r="F159"/>
      <c r="G159"/>
    </row>
    <row r="160" spans="1:7" x14ac:dyDescent="0.25">
      <c r="A160"/>
      <c r="B160"/>
      <c r="C160"/>
      <c r="D160"/>
      <c r="E160"/>
      <c r="F160"/>
      <c r="G160"/>
    </row>
    <row r="161" spans="1:7" x14ac:dyDescent="0.25">
      <c r="A161"/>
      <c r="B161"/>
      <c r="C161"/>
      <c r="D161"/>
      <c r="E161"/>
      <c r="F161"/>
      <c r="G161"/>
    </row>
    <row r="162" spans="1:7" x14ac:dyDescent="0.25">
      <c r="A162"/>
      <c r="B162"/>
      <c r="C162"/>
      <c r="D162"/>
      <c r="E162"/>
      <c r="F162"/>
      <c r="G162"/>
    </row>
    <row r="163" spans="1:7" x14ac:dyDescent="0.25">
      <c r="A163"/>
      <c r="B163"/>
      <c r="C163"/>
      <c r="D163"/>
      <c r="E163"/>
      <c r="F163"/>
      <c r="G163"/>
    </row>
    <row r="164" spans="1:7" x14ac:dyDescent="0.25">
      <c r="A164"/>
      <c r="B164"/>
      <c r="C164"/>
      <c r="D164"/>
      <c r="E164"/>
      <c r="F164"/>
      <c r="G164"/>
    </row>
    <row r="165" spans="1:7" x14ac:dyDescent="0.25">
      <c r="A165"/>
      <c r="B165"/>
      <c r="C165"/>
      <c r="D165"/>
      <c r="E165"/>
      <c r="F165"/>
      <c r="G165"/>
    </row>
    <row r="166" spans="1:7" x14ac:dyDescent="0.25">
      <c r="A166"/>
      <c r="B166"/>
      <c r="C166"/>
      <c r="D166"/>
      <c r="E166"/>
      <c r="F166"/>
      <c r="G166"/>
    </row>
    <row r="167" spans="1:7" x14ac:dyDescent="0.25">
      <c r="A167"/>
      <c r="B167"/>
      <c r="C167"/>
      <c r="D167"/>
      <c r="E167"/>
      <c r="F167"/>
      <c r="G167"/>
    </row>
    <row r="168" spans="1:7" x14ac:dyDescent="0.25">
      <c r="A168"/>
      <c r="B168"/>
      <c r="C168"/>
      <c r="D168"/>
      <c r="E168"/>
      <c r="F168"/>
      <c r="G168"/>
    </row>
    <row r="169" spans="1:7" x14ac:dyDescent="0.25">
      <c r="A169"/>
      <c r="B169"/>
      <c r="C169"/>
      <c r="D169"/>
      <c r="E169"/>
      <c r="F169"/>
      <c r="G169"/>
    </row>
    <row r="170" spans="1:7" x14ac:dyDescent="0.25">
      <c r="A170"/>
      <c r="B170"/>
      <c r="C170"/>
      <c r="D170"/>
      <c r="E170"/>
      <c r="F170"/>
      <c r="G170"/>
    </row>
    <row r="171" spans="1:7" x14ac:dyDescent="0.25">
      <c r="A171"/>
      <c r="B171"/>
      <c r="C171"/>
      <c r="D171"/>
      <c r="E171"/>
      <c r="F171"/>
      <c r="G171"/>
    </row>
    <row r="172" spans="1:7" x14ac:dyDescent="0.25">
      <c r="A172"/>
      <c r="B172"/>
      <c r="C172"/>
      <c r="D172"/>
      <c r="E172"/>
      <c r="F172"/>
      <c r="G172"/>
    </row>
    <row r="173" spans="1:7" x14ac:dyDescent="0.25">
      <c r="A173"/>
      <c r="B173"/>
      <c r="C173"/>
      <c r="D173"/>
      <c r="E173"/>
      <c r="F173"/>
      <c r="G173"/>
    </row>
    <row r="174" spans="1:7" x14ac:dyDescent="0.25">
      <c r="A174"/>
      <c r="B174"/>
      <c r="C174"/>
      <c r="D174"/>
      <c r="E174"/>
      <c r="F174"/>
      <c r="G174"/>
    </row>
    <row r="175" spans="1:7" x14ac:dyDescent="0.25">
      <c r="A175"/>
      <c r="B175"/>
      <c r="C175"/>
      <c r="D175"/>
      <c r="E175"/>
      <c r="F175"/>
      <c r="G175"/>
    </row>
    <row r="176" spans="1:7"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c r="B465"/>
      <c r="C465"/>
      <c r="D465"/>
      <c r="E465"/>
      <c r="F465"/>
      <c r="G465"/>
    </row>
    <row r="466" spans="1:7" x14ac:dyDescent="0.25">
      <c r="A466"/>
      <c r="B466"/>
      <c r="C466"/>
      <c r="D466"/>
      <c r="E466"/>
      <c r="F466"/>
      <c r="G466"/>
    </row>
    <row r="467" spans="1:7" x14ac:dyDescent="0.25">
      <c r="A467"/>
      <c r="B467"/>
      <c r="C467"/>
      <c r="D467"/>
      <c r="E467"/>
      <c r="F467"/>
      <c r="G467"/>
    </row>
    <row r="468" spans="1:7" x14ac:dyDescent="0.25">
      <c r="A468"/>
      <c r="B468"/>
      <c r="C468"/>
      <c r="D468"/>
      <c r="E468"/>
      <c r="F468"/>
      <c r="G468"/>
    </row>
    <row r="469" spans="1:7" x14ac:dyDescent="0.25">
      <c r="A469"/>
      <c r="B469"/>
      <c r="C469"/>
      <c r="D469"/>
      <c r="E469"/>
      <c r="F469"/>
      <c r="G469"/>
    </row>
    <row r="470" spans="1:7" x14ac:dyDescent="0.25">
      <c r="A470"/>
      <c r="B470"/>
      <c r="C470"/>
      <c r="D470"/>
      <c r="E470"/>
      <c r="F470"/>
      <c r="G470"/>
    </row>
    <row r="471" spans="1:7" x14ac:dyDescent="0.25">
      <c r="A471"/>
      <c r="B471"/>
      <c r="C471"/>
      <c r="D471"/>
      <c r="E471"/>
      <c r="F471"/>
      <c r="G471"/>
    </row>
    <row r="472" spans="1:7" x14ac:dyDescent="0.25">
      <c r="A472"/>
      <c r="B472"/>
      <c r="C472"/>
      <c r="D472"/>
      <c r="E472"/>
      <c r="F472"/>
      <c r="G472"/>
    </row>
    <row r="473" spans="1:7" x14ac:dyDescent="0.25">
      <c r="A473"/>
      <c r="B473"/>
      <c r="C473"/>
      <c r="D473"/>
      <c r="E473"/>
      <c r="F473"/>
      <c r="G473"/>
    </row>
    <row r="474" spans="1:7" x14ac:dyDescent="0.25">
      <c r="A474"/>
      <c r="B474"/>
      <c r="C474"/>
      <c r="D474"/>
      <c r="E474"/>
      <c r="F474"/>
      <c r="G474"/>
    </row>
    <row r="475" spans="1:7" x14ac:dyDescent="0.25">
      <c r="A475"/>
      <c r="B475"/>
      <c r="C475"/>
      <c r="D475"/>
      <c r="E475"/>
      <c r="F475"/>
      <c r="G475"/>
    </row>
    <row r="476" spans="1:7" x14ac:dyDescent="0.25">
      <c r="A476"/>
      <c r="B476"/>
      <c r="C476"/>
      <c r="D476"/>
      <c r="E476"/>
      <c r="F476"/>
      <c r="G476"/>
    </row>
    <row r="477" spans="1:7" x14ac:dyDescent="0.25">
      <c r="A477"/>
      <c r="B477"/>
      <c r="C477"/>
      <c r="D477"/>
      <c r="E477"/>
      <c r="F477"/>
      <c r="G477"/>
    </row>
    <row r="478" spans="1:7" x14ac:dyDescent="0.25">
      <c r="A478"/>
      <c r="B478"/>
      <c r="C478"/>
      <c r="D478"/>
      <c r="E478"/>
      <c r="F478"/>
      <c r="G478"/>
    </row>
    <row r="479" spans="1:7" x14ac:dyDescent="0.25">
      <c r="A479"/>
      <c r="B479"/>
      <c r="C479"/>
      <c r="D479"/>
      <c r="E479"/>
      <c r="F479"/>
      <c r="G479"/>
    </row>
    <row r="480" spans="1:7" x14ac:dyDescent="0.25">
      <c r="A480"/>
      <c r="B480"/>
      <c r="C480"/>
      <c r="D480"/>
      <c r="E480"/>
      <c r="F480"/>
      <c r="G480"/>
    </row>
    <row r="481" spans="1:7" x14ac:dyDescent="0.25">
      <c r="A481"/>
      <c r="B481"/>
      <c r="C481"/>
      <c r="D481"/>
      <c r="E481"/>
      <c r="F481"/>
      <c r="G481"/>
    </row>
    <row r="482" spans="1:7" x14ac:dyDescent="0.25">
      <c r="A482"/>
      <c r="B482"/>
      <c r="C482"/>
      <c r="D482"/>
      <c r="E482"/>
      <c r="F482"/>
      <c r="G482"/>
    </row>
    <row r="483" spans="1:7" x14ac:dyDescent="0.25">
      <c r="A483"/>
      <c r="B483"/>
      <c r="C483"/>
      <c r="D483"/>
      <c r="E483"/>
      <c r="F483"/>
      <c r="G483"/>
    </row>
    <row r="484" spans="1:7" x14ac:dyDescent="0.25">
      <c r="A484"/>
      <c r="B484"/>
      <c r="C484"/>
      <c r="D484"/>
      <c r="E484"/>
      <c r="F484"/>
      <c r="G484"/>
    </row>
    <row r="485" spans="1:7" x14ac:dyDescent="0.25">
      <c r="A485"/>
      <c r="B485"/>
      <c r="C485"/>
      <c r="D485"/>
      <c r="E485"/>
      <c r="F485"/>
      <c r="G485"/>
    </row>
    <row r="486" spans="1:7" x14ac:dyDescent="0.25">
      <c r="A486"/>
      <c r="B486"/>
      <c r="C486"/>
      <c r="D486"/>
      <c r="E486"/>
      <c r="F486"/>
      <c r="G486"/>
    </row>
    <row r="487" spans="1:7" x14ac:dyDescent="0.25">
      <c r="A487"/>
      <c r="B487"/>
      <c r="C487"/>
      <c r="D487"/>
      <c r="E487"/>
      <c r="F487"/>
      <c r="G487"/>
    </row>
    <row r="488" spans="1:7" x14ac:dyDescent="0.25">
      <c r="A488"/>
      <c r="B488"/>
      <c r="C488"/>
      <c r="D488"/>
      <c r="E488"/>
      <c r="F488"/>
      <c r="G488"/>
    </row>
    <row r="489" spans="1:7" x14ac:dyDescent="0.25">
      <c r="A489"/>
      <c r="B489"/>
      <c r="C489"/>
      <c r="D489"/>
      <c r="E489"/>
      <c r="F489"/>
      <c r="G489"/>
    </row>
    <row r="490" spans="1:7" x14ac:dyDescent="0.25">
      <c r="A490"/>
      <c r="B490"/>
      <c r="C490"/>
      <c r="D490"/>
      <c r="E490"/>
      <c r="F490"/>
      <c r="G490"/>
    </row>
    <row r="491" spans="1:7" x14ac:dyDescent="0.25">
      <c r="A491"/>
      <c r="B491"/>
      <c r="C491"/>
      <c r="D491"/>
      <c r="E491"/>
      <c r="F491"/>
      <c r="G491"/>
    </row>
    <row r="492" spans="1:7" x14ac:dyDescent="0.25">
      <c r="A492"/>
      <c r="B492"/>
      <c r="C492"/>
      <c r="D492"/>
      <c r="E492"/>
      <c r="F492"/>
      <c r="G492"/>
    </row>
    <row r="493" spans="1:7" x14ac:dyDescent="0.25">
      <c r="A493"/>
      <c r="B493"/>
      <c r="C493"/>
      <c r="D493"/>
      <c r="E493"/>
      <c r="F493"/>
      <c r="G493"/>
    </row>
    <row r="494" spans="1:7" x14ac:dyDescent="0.25">
      <c r="A494"/>
      <c r="B494"/>
      <c r="C494"/>
      <c r="D494"/>
      <c r="E494"/>
      <c r="F494"/>
      <c r="G494"/>
    </row>
    <row r="495" spans="1:7" x14ac:dyDescent="0.25">
      <c r="A495"/>
      <c r="B495"/>
      <c r="C495"/>
      <c r="D495"/>
      <c r="E495"/>
      <c r="F495"/>
      <c r="G495"/>
    </row>
    <row r="496" spans="1:7" x14ac:dyDescent="0.25">
      <c r="A496"/>
      <c r="B496"/>
      <c r="C496"/>
      <c r="D496"/>
      <c r="E496"/>
      <c r="F496"/>
      <c r="G496"/>
    </row>
    <row r="497" spans="1:7" x14ac:dyDescent="0.25">
      <c r="A497"/>
      <c r="B497"/>
      <c r="C497"/>
      <c r="D497"/>
      <c r="E497"/>
      <c r="F497"/>
      <c r="G497"/>
    </row>
    <row r="498" spans="1:7" x14ac:dyDescent="0.25">
      <c r="A498"/>
      <c r="B498"/>
      <c r="C498"/>
      <c r="D498"/>
      <c r="E498"/>
      <c r="F498"/>
      <c r="G498"/>
    </row>
    <row r="499" spans="1:7" x14ac:dyDescent="0.25">
      <c r="A499"/>
      <c r="B499"/>
      <c r="C499"/>
      <c r="D499"/>
      <c r="E499"/>
      <c r="F499"/>
      <c r="G499"/>
    </row>
    <row r="500" spans="1:7" x14ac:dyDescent="0.25">
      <c r="A500"/>
      <c r="B500"/>
      <c r="C500"/>
      <c r="D500"/>
      <c r="E500"/>
      <c r="F500"/>
      <c r="G500"/>
    </row>
    <row r="501" spans="1:7" x14ac:dyDescent="0.25">
      <c r="A501"/>
      <c r="B501"/>
      <c r="C501"/>
      <c r="D501"/>
      <c r="E501"/>
      <c r="F501"/>
      <c r="G501"/>
    </row>
    <row r="502" spans="1:7" x14ac:dyDescent="0.25">
      <c r="A502"/>
      <c r="B502"/>
      <c r="C502"/>
      <c r="D502"/>
      <c r="E502"/>
      <c r="F502"/>
      <c r="G502"/>
    </row>
    <row r="503" spans="1:7" x14ac:dyDescent="0.25">
      <c r="A503"/>
      <c r="B503"/>
      <c r="C503"/>
      <c r="D503"/>
      <c r="E503"/>
      <c r="F503"/>
      <c r="G503"/>
    </row>
    <row r="504" spans="1:7" x14ac:dyDescent="0.25">
      <c r="A504"/>
      <c r="B504"/>
      <c r="C504"/>
      <c r="D504"/>
      <c r="E504"/>
      <c r="F504"/>
      <c r="G504"/>
    </row>
    <row r="505" spans="1:7" x14ac:dyDescent="0.25">
      <c r="A505"/>
      <c r="B505"/>
      <c r="C505"/>
      <c r="D505"/>
      <c r="E505"/>
      <c r="F505"/>
      <c r="G505"/>
    </row>
    <row r="506" spans="1:7" x14ac:dyDescent="0.25">
      <c r="A506"/>
      <c r="B506"/>
      <c r="C506"/>
      <c r="D506"/>
      <c r="E506"/>
      <c r="F506"/>
      <c r="G506"/>
    </row>
    <row r="507" spans="1:7" x14ac:dyDescent="0.25">
      <c r="A507"/>
      <c r="B507"/>
      <c r="C507"/>
      <c r="D507"/>
      <c r="E507"/>
      <c r="F507"/>
      <c r="G507"/>
    </row>
    <row r="508" spans="1:7" x14ac:dyDescent="0.25">
      <c r="A508"/>
      <c r="B508"/>
      <c r="C508"/>
      <c r="D508"/>
      <c r="E508"/>
      <c r="F508"/>
      <c r="G508"/>
    </row>
    <row r="509" spans="1:7" x14ac:dyDescent="0.25">
      <c r="A509"/>
      <c r="B509"/>
      <c r="C509"/>
      <c r="D509"/>
      <c r="E509"/>
      <c r="F509"/>
      <c r="G509"/>
    </row>
    <row r="510" spans="1:7" x14ac:dyDescent="0.25">
      <c r="A510"/>
      <c r="B510"/>
      <c r="C510"/>
      <c r="D510"/>
      <c r="E510"/>
      <c r="F510"/>
      <c r="G510"/>
    </row>
    <row r="511" spans="1:7" x14ac:dyDescent="0.25">
      <c r="A511"/>
      <c r="B511"/>
      <c r="C511"/>
      <c r="D511"/>
      <c r="E511"/>
      <c r="F511"/>
      <c r="G511"/>
    </row>
    <row r="512" spans="1:7" x14ac:dyDescent="0.25">
      <c r="A512"/>
      <c r="B512"/>
      <c r="C512"/>
      <c r="D512"/>
      <c r="E512"/>
      <c r="F512"/>
      <c r="G512"/>
    </row>
    <row r="513" spans="1:7" x14ac:dyDescent="0.25">
      <c r="A513"/>
      <c r="B513"/>
      <c r="C513"/>
      <c r="D513"/>
      <c r="E513"/>
      <c r="F513"/>
      <c r="G513"/>
    </row>
    <row r="514" spans="1:7" x14ac:dyDescent="0.25">
      <c r="A514"/>
      <c r="B514"/>
      <c r="C514"/>
      <c r="D514"/>
      <c r="E514"/>
      <c r="F514"/>
      <c r="G514"/>
    </row>
    <row r="515" spans="1:7" x14ac:dyDescent="0.25">
      <c r="A515"/>
      <c r="B515"/>
      <c r="C515"/>
      <c r="D515"/>
      <c r="E515"/>
      <c r="F515"/>
      <c r="G515"/>
    </row>
    <row r="516" spans="1:7" x14ac:dyDescent="0.25">
      <c r="A516"/>
      <c r="B516"/>
      <c r="C516"/>
      <c r="D516"/>
      <c r="E516"/>
      <c r="F516"/>
      <c r="G516"/>
    </row>
    <row r="517" spans="1:7" x14ac:dyDescent="0.25">
      <c r="A517"/>
      <c r="B517"/>
      <c r="C517"/>
      <c r="D517"/>
      <c r="E517"/>
      <c r="F517"/>
      <c r="G517"/>
    </row>
    <row r="518" spans="1:7" x14ac:dyDescent="0.25">
      <c r="A518"/>
      <c r="B518"/>
      <c r="C518"/>
      <c r="D518"/>
      <c r="E518"/>
      <c r="F518"/>
      <c r="G518"/>
    </row>
    <row r="519" spans="1:7" x14ac:dyDescent="0.25">
      <c r="A519"/>
      <c r="B519"/>
      <c r="C519"/>
      <c r="D519"/>
      <c r="E519"/>
      <c r="F519"/>
      <c r="G519"/>
    </row>
    <row r="520" spans="1:7" x14ac:dyDescent="0.25">
      <c r="A520"/>
      <c r="B520"/>
      <c r="C520"/>
      <c r="D520"/>
      <c r="E520"/>
      <c r="F520"/>
      <c r="G520"/>
    </row>
    <row r="521" spans="1:7" x14ac:dyDescent="0.25">
      <c r="A521"/>
      <c r="B521"/>
      <c r="C521"/>
      <c r="D521"/>
      <c r="E521"/>
      <c r="F521"/>
      <c r="G521"/>
    </row>
    <row r="522" spans="1:7" x14ac:dyDescent="0.25">
      <c r="A522"/>
      <c r="B522"/>
      <c r="C522"/>
      <c r="D522"/>
      <c r="E522"/>
      <c r="F522"/>
      <c r="G522"/>
    </row>
    <row r="523" spans="1:7" x14ac:dyDescent="0.25">
      <c r="A523"/>
      <c r="B523"/>
      <c r="C523"/>
      <c r="D523"/>
      <c r="E523"/>
      <c r="F523"/>
      <c r="G523"/>
    </row>
    <row r="524" spans="1:7" x14ac:dyDescent="0.25">
      <c r="B524" s="564"/>
      <c r="C524" s="564"/>
      <c r="D524" s="564"/>
      <c r="E524"/>
      <c r="F524"/>
      <c r="G524"/>
    </row>
    <row r="525" spans="1:7" x14ac:dyDescent="0.25">
      <c r="B525" s="564"/>
      <c r="C525" s="564"/>
      <c r="D525" s="564"/>
      <c r="E525"/>
      <c r="F525"/>
      <c r="G525"/>
    </row>
    <row r="526" spans="1:7" x14ac:dyDescent="0.25">
      <c r="B526" s="564"/>
      <c r="C526" s="564"/>
      <c r="D526" s="564"/>
      <c r="E526"/>
      <c r="F526"/>
      <c r="G526"/>
    </row>
    <row r="527" spans="1:7" x14ac:dyDescent="0.25">
      <c r="B527" s="564"/>
      <c r="C527" s="564"/>
      <c r="D527" s="564"/>
      <c r="E527"/>
      <c r="F527"/>
      <c r="G527"/>
    </row>
    <row r="528" spans="1:7" x14ac:dyDescent="0.25">
      <c r="B528" s="564"/>
      <c r="C528" s="564"/>
      <c r="D528" s="564"/>
      <c r="E528"/>
      <c r="F528"/>
      <c r="G528"/>
    </row>
    <row r="529" spans="2:7" x14ac:dyDescent="0.25">
      <c r="B529" s="564"/>
      <c r="C529" s="564"/>
      <c r="D529" s="564"/>
      <c r="E529"/>
      <c r="F529"/>
      <c r="G529"/>
    </row>
    <row r="530" spans="2:7" x14ac:dyDescent="0.25">
      <c r="B530" s="564"/>
      <c r="C530" s="564"/>
      <c r="D530" s="564"/>
      <c r="E530"/>
      <c r="F530"/>
      <c r="G530"/>
    </row>
    <row r="531" spans="2:7" x14ac:dyDescent="0.25">
      <c r="B531" s="564"/>
      <c r="C531" s="564"/>
      <c r="D531" s="564"/>
      <c r="E531"/>
      <c r="F531"/>
      <c r="G531"/>
    </row>
    <row r="532" spans="2:7" x14ac:dyDescent="0.25">
      <c r="B532" s="564"/>
      <c r="C532" s="564"/>
      <c r="D532" s="564"/>
      <c r="E532"/>
      <c r="F532"/>
      <c r="G532"/>
    </row>
    <row r="533" spans="2:7" x14ac:dyDescent="0.25">
      <c r="B533" s="564"/>
      <c r="C533" s="564"/>
      <c r="D533" s="564"/>
      <c r="E533"/>
      <c r="F533"/>
      <c r="G533"/>
    </row>
    <row r="534" spans="2:7" x14ac:dyDescent="0.25">
      <c r="B534" s="564"/>
      <c r="C534" s="564"/>
      <c r="D534" s="564"/>
      <c r="E534"/>
      <c r="F534"/>
      <c r="G534"/>
    </row>
    <row r="535" spans="2:7" x14ac:dyDescent="0.25">
      <c r="B535" s="564"/>
      <c r="C535" s="564"/>
      <c r="D535" s="564"/>
      <c r="E535"/>
      <c r="F535"/>
      <c r="G535"/>
    </row>
    <row r="536" spans="2:7" x14ac:dyDescent="0.25">
      <c r="B536" s="564"/>
      <c r="C536" s="564"/>
      <c r="D536" s="564"/>
      <c r="E536"/>
      <c r="F536"/>
      <c r="G536"/>
    </row>
    <row r="537" spans="2:7" x14ac:dyDescent="0.25">
      <c r="B537" s="564"/>
      <c r="C537" s="564"/>
      <c r="D537" s="564"/>
      <c r="E537"/>
      <c r="F537"/>
      <c r="G537"/>
    </row>
    <row r="538" spans="2:7" x14ac:dyDescent="0.25">
      <c r="B538" s="564"/>
      <c r="C538" s="564"/>
      <c r="D538" s="564"/>
      <c r="E538"/>
      <c r="F538"/>
      <c r="G538"/>
    </row>
    <row r="539" spans="2:7" x14ac:dyDescent="0.25">
      <c r="B539" s="564"/>
      <c r="C539" s="564"/>
      <c r="D539" s="564"/>
      <c r="E539"/>
      <c r="F539"/>
      <c r="G539"/>
    </row>
    <row r="540" spans="2:7" x14ac:dyDescent="0.25">
      <c r="B540" s="564"/>
      <c r="C540" s="564"/>
      <c r="D540" s="564"/>
      <c r="E540"/>
      <c r="F540"/>
      <c r="G540"/>
    </row>
    <row r="541" spans="2:7" x14ac:dyDescent="0.25">
      <c r="B541" s="564"/>
      <c r="C541" s="564"/>
      <c r="D541" s="564"/>
      <c r="E541"/>
      <c r="F541"/>
      <c r="G541"/>
    </row>
    <row r="542" spans="2:7" x14ac:dyDescent="0.25">
      <c r="B542" s="564"/>
      <c r="C542" s="564"/>
      <c r="D542" s="564"/>
      <c r="E542"/>
      <c r="F542"/>
      <c r="G542"/>
    </row>
    <row r="543" spans="2:7" x14ac:dyDescent="0.25">
      <c r="B543" s="564"/>
      <c r="C543" s="564"/>
      <c r="D543" s="564"/>
      <c r="E543"/>
      <c r="F543"/>
      <c r="G543"/>
    </row>
    <row r="544" spans="2:7" x14ac:dyDescent="0.25">
      <c r="B544" s="564"/>
      <c r="C544" s="564"/>
      <c r="D544" s="564"/>
      <c r="E544"/>
      <c r="F544"/>
      <c r="G544"/>
    </row>
    <row r="545" spans="2:7" x14ac:dyDescent="0.25">
      <c r="B545" s="564"/>
      <c r="C545" s="564"/>
      <c r="D545" s="564"/>
      <c r="E545"/>
      <c r="F545"/>
      <c r="G545"/>
    </row>
    <row r="546" spans="2:7" x14ac:dyDescent="0.25">
      <c r="B546" s="564"/>
      <c r="C546" s="564"/>
      <c r="D546" s="564"/>
      <c r="E546"/>
      <c r="F546"/>
      <c r="G546"/>
    </row>
    <row r="547" spans="2:7" x14ac:dyDescent="0.25">
      <c r="B547" s="564"/>
      <c r="C547" s="564"/>
      <c r="D547" s="564"/>
      <c r="E547"/>
      <c r="F547"/>
      <c r="G547"/>
    </row>
    <row r="548" spans="2:7" x14ac:dyDescent="0.25">
      <c r="B548" s="564"/>
      <c r="C548" s="564"/>
      <c r="D548" s="564"/>
      <c r="E548"/>
      <c r="F548"/>
      <c r="G548"/>
    </row>
    <row r="549" spans="2:7" x14ac:dyDescent="0.25">
      <c r="B549" s="564"/>
      <c r="C549" s="564"/>
      <c r="D549" s="564"/>
      <c r="E549"/>
      <c r="F549"/>
      <c r="G549"/>
    </row>
    <row r="550" spans="2:7" x14ac:dyDescent="0.25">
      <c r="B550" s="564"/>
      <c r="C550" s="564"/>
      <c r="D550" s="564"/>
      <c r="E550"/>
      <c r="F550"/>
      <c r="G550"/>
    </row>
    <row r="551" spans="2:7" x14ac:dyDescent="0.25">
      <c r="B551" s="564"/>
      <c r="C551" s="564"/>
      <c r="D551" s="564"/>
      <c r="E551"/>
      <c r="F551"/>
      <c r="G551"/>
    </row>
    <row r="552" spans="2:7" x14ac:dyDescent="0.25">
      <c r="B552" s="564"/>
      <c r="C552" s="564"/>
      <c r="D552" s="564"/>
      <c r="E552"/>
      <c r="F552"/>
      <c r="G552"/>
    </row>
    <row r="553" spans="2:7" x14ac:dyDescent="0.25">
      <c r="B553" s="564"/>
      <c r="C553" s="564"/>
      <c r="D553" s="564"/>
      <c r="E553"/>
      <c r="F553"/>
      <c r="G553"/>
    </row>
    <row r="554" spans="2:7" x14ac:dyDescent="0.25">
      <c r="B554" s="564"/>
      <c r="C554" s="564"/>
      <c r="D554" s="564"/>
      <c r="E554"/>
      <c r="F554"/>
      <c r="G554"/>
    </row>
    <row r="555" spans="2:7" x14ac:dyDescent="0.25">
      <c r="B555" s="564"/>
      <c r="C555" s="564"/>
      <c r="D555" s="564"/>
      <c r="E555"/>
      <c r="F555"/>
      <c r="G555"/>
    </row>
    <row r="556" spans="2:7" x14ac:dyDescent="0.25">
      <c r="B556" s="564"/>
      <c r="C556" s="564"/>
      <c r="D556" s="564"/>
      <c r="E556"/>
      <c r="F556"/>
      <c r="G556"/>
    </row>
    <row r="557" spans="2:7" x14ac:dyDescent="0.25">
      <c r="B557" s="564"/>
      <c r="C557" s="564"/>
      <c r="D557" s="564"/>
      <c r="E557"/>
      <c r="F557"/>
      <c r="G557"/>
    </row>
    <row r="558" spans="2:7" x14ac:dyDescent="0.25">
      <c r="B558" s="564"/>
      <c r="C558" s="564"/>
      <c r="D558" s="564"/>
      <c r="E558"/>
      <c r="F558"/>
      <c r="G558"/>
    </row>
    <row r="559" spans="2:7" x14ac:dyDescent="0.25">
      <c r="B559" s="564"/>
      <c r="C559" s="564"/>
      <c r="D559" s="564"/>
      <c r="E559"/>
      <c r="F559"/>
      <c r="G559"/>
    </row>
    <row r="560" spans="2:7" x14ac:dyDescent="0.25">
      <c r="B560" s="564"/>
      <c r="C560" s="564"/>
      <c r="D560" s="564"/>
      <c r="E560"/>
      <c r="F560"/>
      <c r="G560"/>
    </row>
    <row r="561" spans="2:7" x14ac:dyDescent="0.25">
      <c r="B561" s="564"/>
      <c r="C561" s="564"/>
      <c r="D561" s="564"/>
      <c r="E561"/>
      <c r="F561"/>
      <c r="G561"/>
    </row>
    <row r="562" spans="2:7" x14ac:dyDescent="0.25">
      <c r="B562" s="564"/>
      <c r="C562" s="564"/>
      <c r="D562" s="564"/>
      <c r="E562"/>
      <c r="F562"/>
      <c r="G562"/>
    </row>
    <row r="563" spans="2:7" x14ac:dyDescent="0.25">
      <c r="B563" s="564"/>
      <c r="C563" s="564"/>
      <c r="D563" s="564"/>
      <c r="E563"/>
      <c r="F563"/>
      <c r="G563"/>
    </row>
    <row r="564" spans="2:7" x14ac:dyDescent="0.25">
      <c r="B564" s="564"/>
      <c r="C564" s="564"/>
      <c r="D564" s="564"/>
      <c r="E564"/>
      <c r="F564"/>
      <c r="G564"/>
    </row>
    <row r="565" spans="2:7" x14ac:dyDescent="0.25">
      <c r="B565" s="564"/>
      <c r="C565" s="564"/>
      <c r="D565" s="564"/>
      <c r="E565"/>
      <c r="F565"/>
      <c r="G565"/>
    </row>
    <row r="566" spans="2:7" x14ac:dyDescent="0.25">
      <c r="B566" s="564"/>
      <c r="C566" s="564"/>
      <c r="D566" s="564"/>
      <c r="E566"/>
      <c r="F566"/>
      <c r="G566"/>
    </row>
    <row r="567" spans="2:7" x14ac:dyDescent="0.25">
      <c r="B567" s="564"/>
      <c r="C567" s="564"/>
      <c r="D567" s="564"/>
      <c r="E567"/>
      <c r="F567"/>
      <c r="G567"/>
    </row>
    <row r="568" spans="2:7" x14ac:dyDescent="0.25">
      <c r="B568" s="564"/>
      <c r="C568" s="564"/>
      <c r="D568" s="564"/>
      <c r="E568"/>
      <c r="F568"/>
      <c r="G568"/>
    </row>
    <row r="569" spans="2:7" x14ac:dyDescent="0.25">
      <c r="B569" s="564"/>
      <c r="C569" s="564"/>
      <c r="D569" s="564"/>
      <c r="E569"/>
      <c r="F569"/>
      <c r="G569"/>
    </row>
    <row r="570" spans="2:7" x14ac:dyDescent="0.25">
      <c r="B570" s="564"/>
      <c r="C570" s="564"/>
      <c r="D570" s="564"/>
      <c r="E570"/>
      <c r="F570"/>
      <c r="G570"/>
    </row>
    <row r="571" spans="2:7" x14ac:dyDescent="0.25">
      <c r="B571" s="564"/>
      <c r="C571" s="564"/>
      <c r="D571" s="564"/>
      <c r="E571"/>
      <c r="F571"/>
      <c r="G571"/>
    </row>
    <row r="572" spans="2:7" x14ac:dyDescent="0.25">
      <c r="B572" s="564"/>
      <c r="C572" s="564"/>
      <c r="D572" s="564"/>
      <c r="E572"/>
      <c r="F572"/>
      <c r="G572"/>
    </row>
    <row r="573" spans="2:7" x14ac:dyDescent="0.25">
      <c r="B573" s="564"/>
      <c r="C573" s="564"/>
      <c r="D573" s="564"/>
      <c r="E573"/>
      <c r="F573"/>
      <c r="G573"/>
    </row>
    <row r="574" spans="2:7" x14ac:dyDescent="0.25">
      <c r="B574" s="564"/>
      <c r="C574" s="564"/>
      <c r="D574" s="564"/>
      <c r="E574"/>
      <c r="F574"/>
      <c r="G574"/>
    </row>
    <row r="575" spans="2:7" x14ac:dyDescent="0.25">
      <c r="B575" s="564"/>
      <c r="C575" s="564"/>
      <c r="D575" s="564"/>
      <c r="E575"/>
      <c r="F575"/>
      <c r="G575"/>
    </row>
    <row r="576" spans="2:7" x14ac:dyDescent="0.25">
      <c r="B576" s="564"/>
      <c r="C576" s="564"/>
      <c r="D576" s="564"/>
      <c r="E576"/>
      <c r="F576"/>
      <c r="G576"/>
    </row>
    <row r="577" spans="2:7" x14ac:dyDescent="0.25">
      <c r="B577" s="564"/>
      <c r="C577" s="564"/>
      <c r="D577" s="564"/>
      <c r="E577"/>
      <c r="F577"/>
      <c r="G577"/>
    </row>
    <row r="578" spans="2:7" x14ac:dyDescent="0.25">
      <c r="B578" s="564"/>
      <c r="C578" s="564"/>
      <c r="D578" s="564"/>
      <c r="E578"/>
      <c r="F578"/>
      <c r="G578"/>
    </row>
    <row r="579" spans="2:7" x14ac:dyDescent="0.25">
      <c r="B579" s="564"/>
      <c r="C579" s="564"/>
      <c r="D579" s="564"/>
      <c r="E579"/>
      <c r="F579"/>
      <c r="G579"/>
    </row>
    <row r="580" spans="2:7" x14ac:dyDescent="0.25">
      <c r="B580" s="564"/>
      <c r="C580" s="564"/>
      <c r="D580" s="564"/>
      <c r="E580"/>
      <c r="F580"/>
      <c r="G580"/>
    </row>
    <row r="581" spans="2:7" x14ac:dyDescent="0.25">
      <c r="B581" s="564"/>
      <c r="C581" s="564"/>
      <c r="D581" s="564"/>
      <c r="E581"/>
      <c r="F581"/>
      <c r="G581"/>
    </row>
    <row r="582" spans="2:7" x14ac:dyDescent="0.25">
      <c r="B582" s="564"/>
      <c r="C582" s="564"/>
      <c r="D582" s="564"/>
      <c r="E582"/>
      <c r="F582"/>
      <c r="G582"/>
    </row>
    <row r="583" spans="2:7" x14ac:dyDescent="0.25">
      <c r="B583" s="564"/>
      <c r="C583" s="564"/>
      <c r="D583" s="564"/>
      <c r="E583"/>
      <c r="F583"/>
      <c r="G583"/>
    </row>
    <row r="584" spans="2:7" x14ac:dyDescent="0.25">
      <c r="B584" s="564"/>
      <c r="C584" s="564"/>
      <c r="D584" s="564"/>
      <c r="E584"/>
      <c r="F584"/>
      <c r="G584"/>
    </row>
    <row r="585" spans="2:7" x14ac:dyDescent="0.25">
      <c r="B585" s="564"/>
      <c r="C585" s="564"/>
      <c r="D585" s="564"/>
      <c r="E585"/>
      <c r="F585"/>
      <c r="G585"/>
    </row>
    <row r="586" spans="2:7" x14ac:dyDescent="0.25">
      <c r="B586" s="564"/>
      <c r="C586" s="564"/>
      <c r="D586" s="564"/>
      <c r="E586"/>
      <c r="F586"/>
      <c r="G586"/>
    </row>
    <row r="587" spans="2:7" x14ac:dyDescent="0.25">
      <c r="B587" s="564"/>
      <c r="C587" s="564"/>
      <c r="D587" s="564"/>
      <c r="E587"/>
      <c r="F587"/>
      <c r="G587"/>
    </row>
    <row r="588" spans="2:7" x14ac:dyDescent="0.25">
      <c r="B588" s="564"/>
      <c r="C588" s="564"/>
      <c r="D588" s="564"/>
      <c r="E588"/>
      <c r="F588"/>
      <c r="G588"/>
    </row>
    <row r="589" spans="2:7" x14ac:dyDescent="0.25">
      <c r="B589" s="564"/>
      <c r="C589" s="564"/>
      <c r="D589" s="564"/>
      <c r="E589"/>
      <c r="F589"/>
      <c r="G589"/>
    </row>
    <row r="590" spans="2:7" x14ac:dyDescent="0.25">
      <c r="B590" s="564"/>
      <c r="C590" s="564"/>
      <c r="D590" s="564"/>
      <c r="E590"/>
      <c r="F590"/>
      <c r="G590"/>
    </row>
    <row r="591" spans="2:7" x14ac:dyDescent="0.25">
      <c r="B591" s="564"/>
      <c r="C591" s="564"/>
      <c r="D591" s="564"/>
      <c r="E591"/>
      <c r="F591"/>
      <c r="G591"/>
    </row>
    <row r="592" spans="2:7" x14ac:dyDescent="0.25">
      <c r="B592" s="564"/>
      <c r="C592" s="564"/>
      <c r="D592" s="564"/>
      <c r="E592"/>
      <c r="F592"/>
      <c r="G592"/>
    </row>
    <row r="593" spans="2:7" x14ac:dyDescent="0.25">
      <c r="B593" s="564"/>
      <c r="C593" s="564"/>
      <c r="D593" s="564"/>
      <c r="E593"/>
      <c r="F593"/>
      <c r="G593"/>
    </row>
    <row r="594" spans="2:7" x14ac:dyDescent="0.25">
      <c r="B594" s="564"/>
      <c r="C594" s="564"/>
      <c r="D594" s="564"/>
      <c r="E594"/>
      <c r="F594"/>
      <c r="G594"/>
    </row>
    <row r="595" spans="2:7" x14ac:dyDescent="0.25">
      <c r="B595" s="564"/>
      <c r="C595" s="564"/>
      <c r="D595" s="564"/>
      <c r="E595"/>
      <c r="F595"/>
      <c r="G595"/>
    </row>
    <row r="596" spans="2:7" x14ac:dyDescent="0.25">
      <c r="B596" s="564"/>
      <c r="C596" s="564"/>
      <c r="D596" s="564"/>
      <c r="E596"/>
      <c r="F596"/>
      <c r="G596"/>
    </row>
    <row r="597" spans="2:7" x14ac:dyDescent="0.25">
      <c r="B597" s="564"/>
      <c r="C597" s="564"/>
      <c r="D597" s="564"/>
      <c r="E597"/>
      <c r="F597"/>
      <c r="G597"/>
    </row>
    <row r="598" spans="2:7" x14ac:dyDescent="0.25">
      <c r="B598" s="564"/>
      <c r="C598" s="564"/>
      <c r="D598" s="564"/>
      <c r="E598"/>
      <c r="F598"/>
      <c r="G598"/>
    </row>
    <row r="599" spans="2:7" x14ac:dyDescent="0.25">
      <c r="B599" s="564"/>
      <c r="C599" s="564"/>
      <c r="D599" s="564"/>
      <c r="E599"/>
      <c r="F599"/>
      <c r="G599"/>
    </row>
    <row r="600" spans="2:7" x14ac:dyDescent="0.25">
      <c r="B600" s="564"/>
      <c r="C600" s="564"/>
      <c r="D600" s="564"/>
      <c r="E600"/>
      <c r="F600"/>
      <c r="G600"/>
    </row>
    <row r="601" spans="2:7" x14ac:dyDescent="0.25">
      <c r="B601" s="564"/>
      <c r="C601" s="564"/>
      <c r="D601" s="564"/>
      <c r="E601"/>
      <c r="F601"/>
      <c r="G601"/>
    </row>
    <row r="602" spans="2:7" x14ac:dyDescent="0.25">
      <c r="B602" s="564"/>
      <c r="C602" s="564"/>
      <c r="D602" s="564"/>
      <c r="E602"/>
      <c r="F602"/>
      <c r="G602"/>
    </row>
    <row r="603" spans="2:7" x14ac:dyDescent="0.25">
      <c r="B603" s="564"/>
      <c r="C603" s="564"/>
      <c r="D603" s="564"/>
      <c r="E603"/>
      <c r="F603"/>
      <c r="G603"/>
    </row>
    <row r="604" spans="2:7" x14ac:dyDescent="0.25">
      <c r="B604" s="564"/>
      <c r="C604" s="564"/>
      <c r="D604" s="564"/>
      <c r="E604"/>
      <c r="F604"/>
      <c r="G604"/>
    </row>
    <row r="605" spans="2:7" x14ac:dyDescent="0.25">
      <c r="B605" s="564"/>
      <c r="C605" s="564"/>
      <c r="D605" s="564"/>
      <c r="E605"/>
      <c r="F605"/>
      <c r="G605"/>
    </row>
    <row r="606" spans="2:7" x14ac:dyDescent="0.25">
      <c r="B606" s="564"/>
      <c r="C606" s="564"/>
      <c r="D606" s="564"/>
      <c r="E606"/>
      <c r="F606"/>
      <c r="G606"/>
    </row>
    <row r="607" spans="2:7" x14ac:dyDescent="0.25">
      <c r="B607" s="564"/>
      <c r="C607" s="564"/>
      <c r="D607" s="564"/>
      <c r="E607"/>
      <c r="F607"/>
      <c r="G607"/>
    </row>
    <row r="608" spans="2:7" x14ac:dyDescent="0.25">
      <c r="B608" s="564"/>
      <c r="C608" s="564"/>
      <c r="D608" s="564"/>
      <c r="E608"/>
      <c r="F608"/>
      <c r="G608"/>
    </row>
    <row r="609" spans="2:7" x14ac:dyDescent="0.25">
      <c r="B609" s="564"/>
      <c r="C609" s="564"/>
      <c r="D609" s="564"/>
      <c r="E609"/>
      <c r="F609"/>
      <c r="G609"/>
    </row>
    <row r="610" spans="2:7" x14ac:dyDescent="0.25">
      <c r="B610" s="564"/>
      <c r="C610" s="564"/>
      <c r="D610" s="564"/>
      <c r="E610"/>
      <c r="F610"/>
      <c r="G610"/>
    </row>
    <row r="611" spans="2:7" x14ac:dyDescent="0.25">
      <c r="B611" s="564"/>
      <c r="C611" s="564"/>
      <c r="D611" s="564"/>
      <c r="E611"/>
      <c r="F611"/>
      <c r="G611"/>
    </row>
    <row r="612" spans="2:7" x14ac:dyDescent="0.25">
      <c r="B612" s="564"/>
      <c r="C612" s="564"/>
      <c r="D612" s="564"/>
      <c r="E612"/>
      <c r="F612"/>
      <c r="G612"/>
    </row>
    <row r="613" spans="2:7" x14ac:dyDescent="0.25">
      <c r="B613" s="564"/>
      <c r="C613" s="564"/>
      <c r="D613" s="564"/>
      <c r="E613"/>
      <c r="F613"/>
      <c r="G613"/>
    </row>
    <row r="614" spans="2:7" x14ac:dyDescent="0.25">
      <c r="B614" s="564"/>
      <c r="C614" s="564"/>
      <c r="D614" s="564"/>
      <c r="E614"/>
      <c r="F614"/>
      <c r="G614"/>
    </row>
    <row r="615" spans="2:7" x14ac:dyDescent="0.25">
      <c r="B615" s="564"/>
      <c r="C615" s="564"/>
      <c r="D615" s="564"/>
      <c r="E615"/>
      <c r="F615"/>
      <c r="G615"/>
    </row>
    <row r="616" spans="2:7" x14ac:dyDescent="0.25">
      <c r="B616" s="564"/>
      <c r="C616" s="564"/>
      <c r="D616" s="564"/>
      <c r="E616"/>
      <c r="F616"/>
      <c r="G616"/>
    </row>
    <row r="617" spans="2:7" x14ac:dyDescent="0.25">
      <c r="B617" s="564"/>
      <c r="C617" s="564"/>
      <c r="D617" s="564"/>
      <c r="E617"/>
      <c r="F617"/>
      <c r="G617"/>
    </row>
    <row r="618" spans="2:7" x14ac:dyDescent="0.25">
      <c r="B618" s="564"/>
      <c r="C618" s="564"/>
      <c r="D618" s="564"/>
      <c r="E618"/>
      <c r="F618"/>
      <c r="G618"/>
    </row>
    <row r="619" spans="2:7" x14ac:dyDescent="0.25">
      <c r="B619" s="564"/>
      <c r="C619" s="564"/>
      <c r="D619" s="564"/>
      <c r="E619"/>
      <c r="F619"/>
      <c r="G619"/>
    </row>
    <row r="620" spans="2:7" x14ac:dyDescent="0.25">
      <c r="B620" s="564"/>
      <c r="C620" s="564"/>
      <c r="D620" s="564"/>
      <c r="E620"/>
      <c r="F620"/>
      <c r="G620"/>
    </row>
    <row r="621" spans="2:7" x14ac:dyDescent="0.25">
      <c r="B621" s="564"/>
      <c r="C621" s="564"/>
      <c r="D621" s="564"/>
      <c r="E621"/>
      <c r="F621"/>
      <c r="G621"/>
    </row>
    <row r="622" spans="2:7" x14ac:dyDescent="0.25">
      <c r="B622" s="564"/>
      <c r="C622" s="564"/>
      <c r="D622" s="564"/>
      <c r="E622"/>
      <c r="F622"/>
      <c r="G622"/>
    </row>
    <row r="623" spans="2:7" x14ac:dyDescent="0.25">
      <c r="B623" s="564"/>
      <c r="C623" s="564"/>
      <c r="D623" s="564"/>
      <c r="E623"/>
      <c r="F623"/>
      <c r="G623"/>
    </row>
    <row r="624" spans="2:7" x14ac:dyDescent="0.25">
      <c r="B624" s="564"/>
      <c r="C624" s="564"/>
      <c r="D624" s="564"/>
      <c r="E624"/>
      <c r="F624"/>
      <c r="G624"/>
    </row>
    <row r="625" spans="2:7" x14ac:dyDescent="0.25">
      <c r="B625" s="564"/>
      <c r="C625" s="564"/>
      <c r="D625" s="564"/>
      <c r="E625"/>
      <c r="F625"/>
      <c r="G625"/>
    </row>
    <row r="626" spans="2:7" x14ac:dyDescent="0.25">
      <c r="B626" s="564"/>
      <c r="C626" s="564"/>
      <c r="D626" s="564"/>
      <c r="E626"/>
      <c r="F626"/>
      <c r="G626"/>
    </row>
    <row r="627" spans="2:7" x14ac:dyDescent="0.25">
      <c r="B627" s="564"/>
      <c r="C627" s="564"/>
      <c r="D627" s="564"/>
      <c r="E627"/>
      <c r="F627"/>
      <c r="G627"/>
    </row>
    <row r="628" spans="2:7" x14ac:dyDescent="0.25">
      <c r="B628" s="564"/>
      <c r="C628" s="564"/>
      <c r="D628" s="564"/>
      <c r="E628"/>
      <c r="F628"/>
      <c r="G628"/>
    </row>
    <row r="629" spans="2:7" x14ac:dyDescent="0.25">
      <c r="B629" s="564"/>
      <c r="C629" s="564"/>
      <c r="D629" s="564"/>
      <c r="E629"/>
      <c r="F629"/>
      <c r="G629"/>
    </row>
    <row r="630" spans="2:7" x14ac:dyDescent="0.25">
      <c r="B630" s="564"/>
      <c r="C630" s="564"/>
      <c r="D630" s="564"/>
      <c r="E630"/>
      <c r="F630"/>
      <c r="G630"/>
    </row>
    <row r="631" spans="2:7" x14ac:dyDescent="0.25">
      <c r="B631" s="564"/>
      <c r="C631" s="564"/>
      <c r="D631" s="564"/>
      <c r="E631"/>
      <c r="F631"/>
      <c r="G631"/>
    </row>
    <row r="632" spans="2:7" x14ac:dyDescent="0.25">
      <c r="B632" s="564"/>
      <c r="C632" s="564"/>
      <c r="D632" s="564"/>
      <c r="E632"/>
      <c r="F632"/>
      <c r="G632"/>
    </row>
    <row r="633" spans="2:7" x14ac:dyDescent="0.25">
      <c r="B633" s="564"/>
      <c r="C633" s="564"/>
      <c r="D633" s="564"/>
      <c r="E633"/>
      <c r="F633"/>
      <c r="G633"/>
    </row>
    <row r="634" spans="2:7" x14ac:dyDescent="0.25">
      <c r="B634" s="564"/>
      <c r="C634" s="564"/>
      <c r="D634" s="564"/>
      <c r="E634"/>
      <c r="F634"/>
      <c r="G634"/>
    </row>
    <row r="635" spans="2:7" x14ac:dyDescent="0.25">
      <c r="B635" s="564"/>
      <c r="C635" s="564"/>
      <c r="D635" s="564"/>
      <c r="E635"/>
      <c r="F635"/>
      <c r="G635"/>
    </row>
    <row r="636" spans="2:7" x14ac:dyDescent="0.25">
      <c r="B636" s="564"/>
      <c r="C636" s="564"/>
      <c r="D636" s="564"/>
      <c r="E636"/>
      <c r="F636"/>
      <c r="G636"/>
    </row>
    <row r="637" spans="2:7" x14ac:dyDescent="0.25">
      <c r="B637" s="564"/>
      <c r="C637" s="564"/>
      <c r="D637" s="564"/>
      <c r="E637"/>
      <c r="F637"/>
      <c r="G637"/>
    </row>
    <row r="638" spans="2:7" x14ac:dyDescent="0.25">
      <c r="B638" s="564"/>
      <c r="C638" s="564"/>
      <c r="D638" s="564"/>
      <c r="E638"/>
      <c r="F638"/>
      <c r="G638"/>
    </row>
    <row r="639" spans="2:7" x14ac:dyDescent="0.25">
      <c r="B639" s="564"/>
      <c r="C639" s="564"/>
      <c r="D639" s="564"/>
      <c r="E639"/>
      <c r="F639"/>
      <c r="G639"/>
    </row>
    <row r="640" spans="2:7" x14ac:dyDescent="0.25">
      <c r="B640" s="564"/>
      <c r="C640" s="564"/>
      <c r="D640" s="564"/>
      <c r="E640"/>
      <c r="F640"/>
      <c r="G640"/>
    </row>
    <row r="641" spans="2:7" x14ac:dyDescent="0.25">
      <c r="B641" s="564"/>
      <c r="C641" s="564"/>
      <c r="D641" s="564"/>
      <c r="E641"/>
      <c r="F641"/>
      <c r="G641"/>
    </row>
    <row r="642" spans="2:7" x14ac:dyDescent="0.25">
      <c r="B642" s="564"/>
      <c r="C642" s="564"/>
      <c r="D642" s="564"/>
      <c r="E642"/>
      <c r="F642"/>
      <c r="G642"/>
    </row>
    <row r="643" spans="2:7" x14ac:dyDescent="0.25">
      <c r="B643" s="564"/>
      <c r="C643" s="564"/>
      <c r="D643" s="564"/>
      <c r="E643"/>
      <c r="F643"/>
      <c r="G643"/>
    </row>
    <row r="644" spans="2:7" x14ac:dyDescent="0.25">
      <c r="B644" s="564"/>
      <c r="C644" s="564"/>
      <c r="D644" s="564"/>
      <c r="E644"/>
      <c r="F644"/>
      <c r="G644"/>
    </row>
    <row r="645" spans="2:7" x14ac:dyDescent="0.25">
      <c r="B645" s="564"/>
      <c r="C645" s="564"/>
      <c r="D645" s="564"/>
      <c r="E645"/>
      <c r="F645"/>
      <c r="G645"/>
    </row>
    <row r="646" spans="2:7" x14ac:dyDescent="0.25">
      <c r="B646" s="564"/>
      <c r="C646" s="564"/>
      <c r="D646" s="564"/>
      <c r="E646"/>
      <c r="F646"/>
      <c r="G646"/>
    </row>
    <row r="647" spans="2:7" x14ac:dyDescent="0.25">
      <c r="B647" s="564"/>
      <c r="C647" s="564"/>
      <c r="D647" s="564"/>
      <c r="E647"/>
      <c r="F647"/>
      <c r="G647"/>
    </row>
    <row r="648" spans="2:7" x14ac:dyDescent="0.25">
      <c r="B648" s="564"/>
      <c r="C648" s="564"/>
      <c r="D648" s="564"/>
      <c r="E648"/>
      <c r="F648"/>
      <c r="G648"/>
    </row>
    <row r="649" spans="2:7" x14ac:dyDescent="0.25">
      <c r="B649" s="564"/>
      <c r="C649" s="564"/>
      <c r="D649" s="564"/>
      <c r="E649"/>
      <c r="F649"/>
      <c r="G649"/>
    </row>
    <row r="650" spans="2:7" x14ac:dyDescent="0.25">
      <c r="B650" s="564"/>
      <c r="C650" s="564"/>
      <c r="D650" s="564"/>
      <c r="E650"/>
      <c r="F650"/>
      <c r="G650"/>
    </row>
    <row r="651" spans="2:7" x14ac:dyDescent="0.25">
      <c r="B651" s="564"/>
      <c r="C651" s="564"/>
      <c r="D651" s="564"/>
      <c r="E651"/>
      <c r="F651"/>
      <c r="G651"/>
    </row>
    <row r="652" spans="2:7" x14ac:dyDescent="0.25">
      <c r="B652" s="564"/>
      <c r="C652" s="564"/>
      <c r="D652" s="564"/>
      <c r="E652"/>
      <c r="F652"/>
      <c r="G652"/>
    </row>
    <row r="653" spans="2:7" x14ac:dyDescent="0.25">
      <c r="B653" s="564"/>
      <c r="C653" s="564"/>
      <c r="D653" s="564"/>
      <c r="E653"/>
      <c r="F653"/>
      <c r="G653"/>
    </row>
    <row r="654" spans="2:7" x14ac:dyDescent="0.25">
      <c r="B654" s="564"/>
      <c r="C654" s="564"/>
      <c r="D654" s="564"/>
      <c r="E654"/>
      <c r="F654"/>
      <c r="G654"/>
    </row>
    <row r="655" spans="2:7" x14ac:dyDescent="0.25">
      <c r="B655" s="564"/>
      <c r="C655" s="564"/>
      <c r="D655" s="564"/>
      <c r="E655"/>
      <c r="F655"/>
      <c r="G655"/>
    </row>
    <row r="656" spans="2:7" x14ac:dyDescent="0.25">
      <c r="B656" s="564"/>
      <c r="C656" s="564"/>
      <c r="D656" s="564"/>
      <c r="E656"/>
      <c r="F656"/>
      <c r="G656"/>
    </row>
    <row r="657" spans="2:7" x14ac:dyDescent="0.25">
      <c r="B657" s="564"/>
      <c r="C657" s="564"/>
      <c r="D657" s="564"/>
      <c r="E657"/>
      <c r="F657"/>
      <c r="G657"/>
    </row>
    <row r="658" spans="2:7" x14ac:dyDescent="0.25">
      <c r="B658" s="564"/>
      <c r="C658" s="564"/>
      <c r="D658" s="564"/>
      <c r="E658"/>
      <c r="F658"/>
      <c r="G658"/>
    </row>
    <row r="659" spans="2:7" x14ac:dyDescent="0.25">
      <c r="B659" s="564"/>
      <c r="C659" s="564"/>
      <c r="D659" s="564"/>
      <c r="E659"/>
      <c r="F659"/>
      <c r="G659"/>
    </row>
    <row r="660" spans="2:7" x14ac:dyDescent="0.25">
      <c r="B660" s="564"/>
      <c r="C660" s="564"/>
      <c r="D660" s="564"/>
      <c r="E660"/>
      <c r="F660"/>
      <c r="G660"/>
    </row>
    <row r="661" spans="2:7" x14ac:dyDescent="0.25">
      <c r="B661" s="564"/>
      <c r="C661" s="564"/>
      <c r="D661" s="564"/>
      <c r="E661"/>
      <c r="F661"/>
      <c r="G661"/>
    </row>
    <row r="662" spans="2:7" x14ac:dyDescent="0.25">
      <c r="B662" s="564"/>
      <c r="C662" s="564"/>
      <c r="D662" s="564"/>
      <c r="E662"/>
      <c r="F662"/>
      <c r="G662"/>
    </row>
    <row r="663" spans="2:7" x14ac:dyDescent="0.25">
      <c r="B663" s="564"/>
      <c r="C663" s="564"/>
      <c r="D663" s="564"/>
      <c r="E663"/>
      <c r="F663"/>
      <c r="G663"/>
    </row>
    <row r="664" spans="2:7" x14ac:dyDescent="0.25">
      <c r="B664" s="564"/>
      <c r="C664" s="564"/>
      <c r="D664" s="564"/>
      <c r="E664"/>
      <c r="F664"/>
      <c r="G664"/>
    </row>
    <row r="665" spans="2:7" x14ac:dyDescent="0.25">
      <c r="B665" s="564"/>
      <c r="C665" s="564"/>
      <c r="D665" s="564"/>
      <c r="E665"/>
      <c r="F665"/>
      <c r="G665"/>
    </row>
    <row r="666" spans="2:7" x14ac:dyDescent="0.25">
      <c r="B666" s="564"/>
      <c r="C666" s="564"/>
      <c r="D666" s="564"/>
      <c r="E666"/>
      <c r="F666"/>
      <c r="G666"/>
    </row>
    <row r="667" spans="2:7" x14ac:dyDescent="0.25">
      <c r="B667" s="564"/>
      <c r="C667" s="564"/>
      <c r="D667" s="564"/>
      <c r="E667"/>
      <c r="F667"/>
      <c r="G667"/>
    </row>
    <row r="668" spans="2:7" x14ac:dyDescent="0.25">
      <c r="B668" s="564"/>
      <c r="C668" s="564"/>
      <c r="D668" s="564"/>
      <c r="E668"/>
      <c r="F668"/>
      <c r="G668"/>
    </row>
    <row r="669" spans="2:7" x14ac:dyDescent="0.25">
      <c r="B669" s="564"/>
      <c r="C669" s="564"/>
      <c r="D669" s="564"/>
      <c r="E669"/>
      <c r="F669"/>
      <c r="G669"/>
    </row>
    <row r="670" spans="2:7" x14ac:dyDescent="0.25">
      <c r="B670" s="564"/>
      <c r="C670" s="564"/>
      <c r="D670" s="564"/>
      <c r="E670"/>
      <c r="F670"/>
      <c r="G670"/>
    </row>
    <row r="671" spans="2:7" x14ac:dyDescent="0.25">
      <c r="B671" s="564"/>
      <c r="C671" s="564"/>
      <c r="D671" s="564"/>
      <c r="E671"/>
      <c r="F671"/>
      <c r="G671"/>
    </row>
    <row r="672" spans="2:7" x14ac:dyDescent="0.25">
      <c r="B672" s="564"/>
      <c r="C672" s="564"/>
      <c r="D672" s="564"/>
      <c r="E672"/>
      <c r="F672"/>
      <c r="G672"/>
    </row>
    <row r="673" spans="2:7" x14ac:dyDescent="0.25">
      <c r="B673" s="564"/>
      <c r="C673" s="564"/>
      <c r="D673" s="564"/>
      <c r="E673"/>
      <c r="F673"/>
      <c r="G673"/>
    </row>
    <row r="674" spans="2:7" x14ac:dyDescent="0.25">
      <c r="B674" s="564"/>
      <c r="C674" s="564"/>
      <c r="D674" s="564"/>
      <c r="E674"/>
      <c r="F674"/>
      <c r="G674"/>
    </row>
    <row r="675" spans="2:7" x14ac:dyDescent="0.25">
      <c r="B675" s="564"/>
      <c r="C675" s="564"/>
      <c r="D675" s="564"/>
      <c r="E675"/>
      <c r="F675"/>
      <c r="G675"/>
    </row>
    <row r="676" spans="2:7" x14ac:dyDescent="0.25">
      <c r="B676" s="564"/>
      <c r="C676" s="564"/>
      <c r="D676" s="564"/>
      <c r="E676"/>
      <c r="F676"/>
      <c r="G676"/>
    </row>
    <row r="677" spans="2:7" x14ac:dyDescent="0.25">
      <c r="B677" s="564"/>
      <c r="C677" s="564"/>
      <c r="D677" s="564"/>
      <c r="E677"/>
      <c r="F677"/>
      <c r="G677"/>
    </row>
    <row r="678" spans="2:7" x14ac:dyDescent="0.25">
      <c r="B678" s="564"/>
      <c r="C678" s="564"/>
      <c r="D678" s="564"/>
      <c r="E678"/>
      <c r="F678"/>
      <c r="G678"/>
    </row>
    <row r="679" spans="2:7" x14ac:dyDescent="0.25">
      <c r="B679" s="564"/>
      <c r="C679" s="564"/>
      <c r="D679" s="564"/>
      <c r="E679"/>
      <c r="F679"/>
      <c r="G679"/>
    </row>
    <row r="680" spans="2:7" x14ac:dyDescent="0.25">
      <c r="B680" s="564"/>
      <c r="C680" s="564"/>
      <c r="D680" s="564"/>
      <c r="E680"/>
      <c r="F680"/>
      <c r="G680"/>
    </row>
    <row r="681" spans="2:7" x14ac:dyDescent="0.25">
      <c r="B681" s="564"/>
      <c r="C681" s="564"/>
      <c r="D681" s="564"/>
      <c r="E681"/>
      <c r="F681"/>
      <c r="G681"/>
    </row>
    <row r="682" spans="2:7" x14ac:dyDescent="0.25">
      <c r="B682" s="564"/>
      <c r="C682" s="564"/>
      <c r="D682" s="564"/>
      <c r="E682"/>
      <c r="F682"/>
      <c r="G682"/>
    </row>
    <row r="683" spans="2:7" x14ac:dyDescent="0.25">
      <c r="B683" s="564"/>
      <c r="C683" s="564"/>
      <c r="D683" s="564"/>
      <c r="E683"/>
      <c r="F683"/>
      <c r="G683"/>
    </row>
    <row r="684" spans="2:7" x14ac:dyDescent="0.25">
      <c r="B684" s="564"/>
      <c r="C684" s="564"/>
      <c r="D684" s="564"/>
      <c r="E684"/>
      <c r="F684"/>
      <c r="G684"/>
    </row>
    <row r="685" spans="2:7" x14ac:dyDescent="0.25">
      <c r="B685" s="564"/>
      <c r="C685" s="564"/>
      <c r="D685" s="564"/>
      <c r="E685"/>
      <c r="F685"/>
      <c r="G685"/>
    </row>
    <row r="686" spans="2:7" x14ac:dyDescent="0.25">
      <c r="B686" s="564"/>
      <c r="C686" s="564"/>
      <c r="D686" s="564"/>
      <c r="E686"/>
      <c r="F686"/>
      <c r="G686"/>
    </row>
    <row r="687" spans="2:7" x14ac:dyDescent="0.25">
      <c r="B687" s="564"/>
      <c r="C687" s="564"/>
      <c r="D687" s="564"/>
      <c r="E687"/>
      <c r="F687"/>
      <c r="G687"/>
    </row>
    <row r="688" spans="2:7" x14ac:dyDescent="0.25">
      <c r="B688" s="564"/>
      <c r="C688" s="564"/>
      <c r="D688" s="564"/>
      <c r="E688"/>
      <c r="F688"/>
      <c r="G688"/>
    </row>
    <row r="689" spans="2:7" x14ac:dyDescent="0.25">
      <c r="B689" s="564"/>
      <c r="C689" s="564"/>
      <c r="D689" s="564"/>
      <c r="E689"/>
      <c r="F689"/>
      <c r="G689"/>
    </row>
    <row r="690" spans="2:7" x14ac:dyDescent="0.25">
      <c r="B690" s="564"/>
      <c r="C690" s="564"/>
      <c r="D690" s="564"/>
      <c r="E690"/>
      <c r="F690"/>
      <c r="G690"/>
    </row>
    <row r="691" spans="2:7" x14ac:dyDescent="0.25">
      <c r="B691" s="564"/>
      <c r="C691" s="564"/>
      <c r="D691" s="564"/>
      <c r="E691"/>
      <c r="F691"/>
      <c r="G691"/>
    </row>
    <row r="692" spans="2:7" x14ac:dyDescent="0.25">
      <c r="B692" s="564"/>
      <c r="C692" s="564"/>
      <c r="D692" s="564"/>
      <c r="E692"/>
      <c r="F692"/>
      <c r="G692"/>
    </row>
    <row r="693" spans="2:7" x14ac:dyDescent="0.25">
      <c r="B693" s="564"/>
      <c r="C693" s="564"/>
      <c r="D693" s="564"/>
      <c r="E693"/>
      <c r="F693"/>
      <c r="G693"/>
    </row>
    <row r="694" spans="2:7" x14ac:dyDescent="0.25">
      <c r="B694" s="564"/>
      <c r="C694" s="564"/>
      <c r="D694" s="564"/>
      <c r="E694"/>
      <c r="F694"/>
      <c r="G694"/>
    </row>
    <row r="695" spans="2:7" x14ac:dyDescent="0.25">
      <c r="B695" s="564"/>
      <c r="C695" s="564"/>
      <c r="D695" s="564"/>
      <c r="E695"/>
      <c r="F695"/>
      <c r="G695"/>
    </row>
    <row r="696" spans="2:7" x14ac:dyDescent="0.25">
      <c r="B696" s="564"/>
      <c r="C696" s="564"/>
      <c r="D696" s="564"/>
      <c r="E696"/>
      <c r="F696"/>
      <c r="G696"/>
    </row>
    <row r="697" spans="2:7" x14ac:dyDescent="0.25">
      <c r="B697" s="564"/>
      <c r="C697" s="564"/>
      <c r="D697" s="564"/>
      <c r="E697"/>
      <c r="F697"/>
      <c r="G697"/>
    </row>
    <row r="698" spans="2:7" x14ac:dyDescent="0.25">
      <c r="B698" s="564"/>
      <c r="C698" s="564"/>
      <c r="D698" s="564"/>
      <c r="E698"/>
      <c r="F698"/>
      <c r="G698"/>
    </row>
    <row r="699" spans="2:7" x14ac:dyDescent="0.25">
      <c r="B699" s="564"/>
      <c r="C699" s="564"/>
      <c r="D699" s="564"/>
      <c r="E699"/>
      <c r="F699"/>
      <c r="G699"/>
    </row>
    <row r="700" spans="2:7" x14ac:dyDescent="0.25">
      <c r="B700" s="564"/>
      <c r="C700" s="564"/>
      <c r="D700" s="564"/>
      <c r="E700"/>
      <c r="F700"/>
      <c r="G700"/>
    </row>
    <row r="701" spans="2:7" x14ac:dyDescent="0.25">
      <c r="B701" s="564"/>
      <c r="C701" s="564"/>
      <c r="D701" s="564"/>
      <c r="E701"/>
      <c r="F701"/>
      <c r="G701"/>
    </row>
    <row r="702" spans="2:7" x14ac:dyDescent="0.25">
      <c r="B702" s="564"/>
      <c r="C702" s="564"/>
      <c r="D702" s="564"/>
      <c r="E702"/>
      <c r="F702"/>
      <c r="G702"/>
    </row>
    <row r="703" spans="2:7" x14ac:dyDescent="0.25">
      <c r="B703" s="564"/>
      <c r="C703" s="564"/>
      <c r="D703" s="564"/>
      <c r="E703"/>
      <c r="F703"/>
      <c r="G703"/>
    </row>
    <row r="704" spans="2:7" x14ac:dyDescent="0.25">
      <c r="B704" s="564"/>
      <c r="C704" s="564"/>
      <c r="D704" s="564"/>
      <c r="E704"/>
      <c r="F704"/>
      <c r="G704"/>
    </row>
    <row r="705" spans="2:7" x14ac:dyDescent="0.25">
      <c r="B705" s="564"/>
      <c r="C705" s="564"/>
      <c r="D705" s="564"/>
      <c r="E705"/>
      <c r="F705"/>
      <c r="G705"/>
    </row>
    <row r="706" spans="2:7" x14ac:dyDescent="0.25">
      <c r="B706" s="564"/>
      <c r="C706" s="564"/>
      <c r="D706" s="564"/>
      <c r="E706"/>
      <c r="F706"/>
      <c r="G706"/>
    </row>
    <row r="707" spans="2:7" x14ac:dyDescent="0.25">
      <c r="B707" s="564"/>
      <c r="C707" s="564"/>
      <c r="D707" s="564"/>
      <c r="E707"/>
      <c r="F707"/>
      <c r="G707"/>
    </row>
    <row r="708" spans="2:7" x14ac:dyDescent="0.25">
      <c r="B708" s="564"/>
      <c r="C708" s="564"/>
      <c r="D708" s="564"/>
      <c r="E708"/>
      <c r="F708"/>
      <c r="G708"/>
    </row>
    <row r="709" spans="2:7" x14ac:dyDescent="0.25">
      <c r="B709" s="564"/>
      <c r="C709" s="564"/>
      <c r="D709" s="564"/>
      <c r="E709"/>
      <c r="F709"/>
      <c r="G709"/>
    </row>
    <row r="710" spans="2:7" x14ac:dyDescent="0.25">
      <c r="B710" s="564"/>
      <c r="C710" s="564"/>
      <c r="D710" s="564"/>
      <c r="E710"/>
      <c r="F710"/>
      <c r="G710"/>
    </row>
    <row r="711" spans="2:7" x14ac:dyDescent="0.25">
      <c r="B711" s="564"/>
      <c r="C711" s="564"/>
      <c r="D711" s="564"/>
      <c r="E711"/>
      <c r="F711"/>
      <c r="G711"/>
    </row>
    <row r="712" spans="2:7" x14ac:dyDescent="0.25">
      <c r="B712" s="564"/>
      <c r="C712" s="564"/>
      <c r="D712" s="564"/>
      <c r="E712"/>
      <c r="F712"/>
      <c r="G712"/>
    </row>
    <row r="713" spans="2:7" x14ac:dyDescent="0.25">
      <c r="B713" s="564"/>
      <c r="C713" s="564"/>
      <c r="D713" s="564"/>
      <c r="E713"/>
      <c r="F713"/>
      <c r="G713"/>
    </row>
    <row r="714" spans="2:7" x14ac:dyDescent="0.25">
      <c r="B714" s="564"/>
      <c r="C714" s="564"/>
      <c r="D714" s="564"/>
      <c r="E714"/>
      <c r="F714"/>
      <c r="G714"/>
    </row>
    <row r="715" spans="2:7" x14ac:dyDescent="0.25">
      <c r="B715" s="564"/>
      <c r="C715" s="564"/>
      <c r="D715" s="564"/>
      <c r="E715"/>
      <c r="F715"/>
      <c r="G715"/>
    </row>
    <row r="716" spans="2:7" x14ac:dyDescent="0.25">
      <c r="B716" s="564"/>
      <c r="C716" s="564"/>
      <c r="D716" s="564"/>
      <c r="E716"/>
      <c r="F716"/>
      <c r="G716"/>
    </row>
    <row r="717" spans="2:7" x14ac:dyDescent="0.25">
      <c r="B717" s="564"/>
      <c r="C717" s="564"/>
      <c r="D717" s="564"/>
      <c r="E717"/>
      <c r="F717"/>
      <c r="G717"/>
    </row>
    <row r="718" spans="2:7" x14ac:dyDescent="0.25">
      <c r="B718" s="564"/>
      <c r="C718" s="564"/>
      <c r="D718" s="564"/>
      <c r="E718"/>
      <c r="F718"/>
      <c r="G718"/>
    </row>
    <row r="719" spans="2:7" x14ac:dyDescent="0.25">
      <c r="B719" s="564"/>
      <c r="C719" s="564"/>
      <c r="D719" s="564"/>
      <c r="E719"/>
      <c r="F719"/>
      <c r="G719"/>
    </row>
    <row r="720" spans="2:7" x14ac:dyDescent="0.25">
      <c r="B720" s="564"/>
      <c r="C720" s="564"/>
      <c r="D720" s="564"/>
      <c r="E720"/>
      <c r="F720"/>
      <c r="G720"/>
    </row>
    <row r="721" spans="2:7" x14ac:dyDescent="0.25">
      <c r="B721" s="564"/>
      <c r="C721" s="564"/>
      <c r="D721" s="564"/>
      <c r="E721"/>
      <c r="F721"/>
      <c r="G721"/>
    </row>
    <row r="722" spans="2:7" x14ac:dyDescent="0.25">
      <c r="B722" s="564"/>
      <c r="C722" s="564"/>
      <c r="D722" s="564"/>
      <c r="E722"/>
      <c r="F722"/>
      <c r="G722"/>
    </row>
    <row r="723" spans="2:7" x14ac:dyDescent="0.25">
      <c r="B723" s="564"/>
      <c r="C723" s="564"/>
      <c r="D723" s="564"/>
      <c r="E723"/>
      <c r="F723"/>
      <c r="G723"/>
    </row>
    <row r="724" spans="2:7" x14ac:dyDescent="0.25">
      <c r="B724" s="564"/>
      <c r="C724" s="564"/>
      <c r="D724" s="564"/>
      <c r="E724"/>
      <c r="F724"/>
      <c r="G724"/>
    </row>
    <row r="725" spans="2:7" x14ac:dyDescent="0.25">
      <c r="B725" s="564"/>
      <c r="C725" s="564"/>
      <c r="D725" s="564"/>
      <c r="E725"/>
      <c r="F725"/>
      <c r="G725"/>
    </row>
    <row r="726" spans="2:7" x14ac:dyDescent="0.25">
      <c r="B726" s="564"/>
      <c r="C726" s="564"/>
      <c r="D726" s="564"/>
      <c r="E726"/>
      <c r="F726"/>
      <c r="G726"/>
    </row>
    <row r="727" spans="2:7" x14ac:dyDescent="0.25">
      <c r="B727" s="564"/>
      <c r="C727" s="564"/>
      <c r="D727" s="564"/>
      <c r="E727"/>
      <c r="F727"/>
      <c r="G727"/>
    </row>
    <row r="728" spans="2:7" x14ac:dyDescent="0.25">
      <c r="B728" s="564"/>
      <c r="C728" s="564"/>
      <c r="D728" s="564"/>
      <c r="E728"/>
      <c r="F728"/>
      <c r="G728"/>
    </row>
    <row r="729" spans="2:7" x14ac:dyDescent="0.25">
      <c r="B729" s="564"/>
      <c r="C729" s="564"/>
      <c r="D729" s="564"/>
      <c r="E729"/>
      <c r="F729"/>
      <c r="G729"/>
    </row>
    <row r="730" spans="2:7" x14ac:dyDescent="0.25">
      <c r="B730" s="564"/>
      <c r="C730" s="564"/>
      <c r="D730" s="564"/>
      <c r="E730"/>
      <c r="F730"/>
      <c r="G730"/>
    </row>
    <row r="731" spans="2:7" x14ac:dyDescent="0.25">
      <c r="B731" s="564"/>
      <c r="C731" s="564"/>
      <c r="D731" s="564"/>
      <c r="E731"/>
      <c r="F731"/>
      <c r="G731"/>
    </row>
    <row r="732" spans="2:7" x14ac:dyDescent="0.25">
      <c r="B732" s="564"/>
      <c r="C732" s="564"/>
      <c r="D732" s="564"/>
      <c r="E732"/>
      <c r="F732"/>
      <c r="G732"/>
    </row>
    <row r="733" spans="2:7" x14ac:dyDescent="0.25">
      <c r="B733" s="564"/>
      <c r="C733" s="564"/>
      <c r="D733" s="564"/>
      <c r="E733"/>
      <c r="F733"/>
      <c r="G733"/>
    </row>
    <row r="734" spans="2:7" x14ac:dyDescent="0.25">
      <c r="B734" s="564"/>
      <c r="C734" s="564"/>
      <c r="D734" s="564"/>
      <c r="E734"/>
      <c r="F734"/>
      <c r="G734"/>
    </row>
    <row r="735" spans="2:7" x14ac:dyDescent="0.25">
      <c r="B735" s="564"/>
      <c r="C735" s="564"/>
      <c r="D735" s="564"/>
      <c r="E735"/>
      <c r="F735"/>
      <c r="G735"/>
    </row>
    <row r="736" spans="2:7" x14ac:dyDescent="0.25">
      <c r="B736" s="564"/>
      <c r="C736" s="564"/>
      <c r="D736" s="564"/>
      <c r="E736"/>
      <c r="F736"/>
      <c r="G736"/>
    </row>
    <row r="737" spans="2:7" x14ac:dyDescent="0.25">
      <c r="B737" s="564"/>
      <c r="C737" s="564"/>
      <c r="D737" s="564"/>
      <c r="E737"/>
      <c r="F737"/>
      <c r="G737"/>
    </row>
    <row r="738" spans="2:7" x14ac:dyDescent="0.25">
      <c r="B738" s="564"/>
      <c r="C738" s="564"/>
      <c r="D738" s="564"/>
      <c r="E738"/>
      <c r="F738"/>
      <c r="G738"/>
    </row>
    <row r="739" spans="2:7" x14ac:dyDescent="0.25">
      <c r="B739" s="564"/>
      <c r="C739" s="564"/>
      <c r="D739" s="564"/>
      <c r="E739"/>
      <c r="F739"/>
      <c r="G739"/>
    </row>
    <row r="740" spans="2:7" x14ac:dyDescent="0.25">
      <c r="B740" s="564"/>
      <c r="C740" s="564"/>
      <c r="D740" s="564"/>
      <c r="E740"/>
      <c r="F740"/>
      <c r="G740"/>
    </row>
    <row r="741" spans="2:7" x14ac:dyDescent="0.25">
      <c r="B741" s="564"/>
      <c r="C741" s="564"/>
      <c r="D741" s="564"/>
      <c r="E741"/>
      <c r="F741"/>
      <c r="G741"/>
    </row>
    <row r="742" spans="2:7" x14ac:dyDescent="0.25">
      <c r="B742" s="564"/>
      <c r="C742" s="564"/>
      <c r="D742" s="564"/>
      <c r="E742"/>
      <c r="F742"/>
      <c r="G742"/>
    </row>
    <row r="743" spans="2:7" x14ac:dyDescent="0.25">
      <c r="B743" s="564"/>
      <c r="C743" s="564"/>
      <c r="D743" s="564"/>
      <c r="E743"/>
      <c r="F743"/>
      <c r="G743"/>
    </row>
    <row r="744" spans="2:7" x14ac:dyDescent="0.25">
      <c r="B744" s="564"/>
      <c r="C744" s="564"/>
      <c r="D744" s="564"/>
      <c r="E744"/>
      <c r="F744"/>
      <c r="G744"/>
    </row>
    <row r="745" spans="2:7" x14ac:dyDescent="0.25">
      <c r="B745" s="564"/>
      <c r="C745" s="564"/>
      <c r="D745" s="564"/>
      <c r="E745"/>
      <c r="F745"/>
      <c r="G745"/>
    </row>
    <row r="746" spans="2:7" x14ac:dyDescent="0.25">
      <c r="B746" s="564"/>
      <c r="C746" s="564"/>
      <c r="D746" s="564"/>
      <c r="E746"/>
      <c r="F746"/>
      <c r="G746"/>
    </row>
    <row r="747" spans="2:7" x14ac:dyDescent="0.25">
      <c r="B747" s="564"/>
      <c r="C747" s="564"/>
      <c r="D747" s="564"/>
      <c r="E747"/>
      <c r="F747"/>
      <c r="G747"/>
    </row>
    <row r="748" spans="2:7" x14ac:dyDescent="0.25">
      <c r="B748" s="564"/>
      <c r="C748" s="564"/>
      <c r="D748" s="564"/>
      <c r="E748"/>
      <c r="F748"/>
      <c r="G748"/>
    </row>
    <row r="749" spans="2:7" x14ac:dyDescent="0.25">
      <c r="B749" s="564"/>
      <c r="C749" s="564"/>
      <c r="D749" s="564"/>
      <c r="E749"/>
      <c r="F749"/>
      <c r="G749"/>
    </row>
    <row r="750" spans="2:7" x14ac:dyDescent="0.25">
      <c r="B750" s="564"/>
      <c r="C750" s="564"/>
      <c r="D750" s="564"/>
      <c r="E750"/>
      <c r="F750"/>
      <c r="G750"/>
    </row>
    <row r="751" spans="2:7" x14ac:dyDescent="0.25">
      <c r="B751" s="564"/>
      <c r="C751" s="564"/>
      <c r="D751" s="564"/>
      <c r="E751"/>
      <c r="F751"/>
      <c r="G751"/>
    </row>
    <row r="752" spans="2:7" x14ac:dyDescent="0.25">
      <c r="B752" s="564"/>
      <c r="C752" s="564"/>
      <c r="D752" s="564"/>
      <c r="E752"/>
      <c r="F752"/>
      <c r="G752"/>
    </row>
    <row r="753" spans="2:7" x14ac:dyDescent="0.25">
      <c r="B753" s="564"/>
      <c r="C753" s="564"/>
      <c r="D753" s="564"/>
      <c r="E753"/>
      <c r="F753"/>
      <c r="G753"/>
    </row>
    <row r="754" spans="2:7" x14ac:dyDescent="0.25">
      <c r="B754" s="564"/>
      <c r="C754" s="564"/>
      <c r="D754" s="564"/>
      <c r="E754"/>
      <c r="F754"/>
      <c r="G754"/>
    </row>
    <row r="755" spans="2:7" x14ac:dyDescent="0.25">
      <c r="B755" s="564"/>
      <c r="C755" s="564"/>
      <c r="D755" s="564"/>
      <c r="E755"/>
      <c r="F755"/>
      <c r="G755"/>
    </row>
    <row r="756" spans="2:7" x14ac:dyDescent="0.25">
      <c r="B756" s="564"/>
      <c r="C756" s="564"/>
      <c r="D756" s="564"/>
      <c r="E756"/>
      <c r="F756"/>
      <c r="G756"/>
    </row>
    <row r="757" spans="2:7" x14ac:dyDescent="0.25">
      <c r="B757" s="564"/>
      <c r="C757" s="564"/>
      <c r="D757" s="564"/>
      <c r="E757"/>
      <c r="F757"/>
      <c r="G757"/>
    </row>
    <row r="758" spans="2:7" x14ac:dyDescent="0.25">
      <c r="B758" s="564"/>
      <c r="C758" s="564"/>
      <c r="D758" s="564"/>
      <c r="E758"/>
      <c r="F758"/>
      <c r="G758"/>
    </row>
    <row r="759" spans="2:7" x14ac:dyDescent="0.25">
      <c r="B759" s="564"/>
      <c r="C759" s="564"/>
      <c r="D759" s="564"/>
      <c r="E759"/>
      <c r="F759"/>
      <c r="G759"/>
    </row>
    <row r="760" spans="2:7" x14ac:dyDescent="0.25">
      <c r="B760" s="564"/>
      <c r="C760" s="564"/>
      <c r="D760" s="564"/>
      <c r="E760"/>
      <c r="F760"/>
      <c r="G760"/>
    </row>
    <row r="761" spans="2:7" x14ac:dyDescent="0.25">
      <c r="B761" s="564"/>
      <c r="C761" s="564"/>
      <c r="D761" s="564"/>
      <c r="E761"/>
      <c r="F761"/>
      <c r="G761"/>
    </row>
    <row r="762" spans="2:7" x14ac:dyDescent="0.25">
      <c r="B762" s="564"/>
      <c r="C762" s="564"/>
      <c r="D762" s="564"/>
      <c r="E762"/>
      <c r="F762"/>
      <c r="G762"/>
    </row>
    <row r="763" spans="2:7" x14ac:dyDescent="0.25">
      <c r="B763" s="564"/>
      <c r="C763" s="564"/>
      <c r="D763" s="564"/>
      <c r="E763"/>
      <c r="F763"/>
      <c r="G763"/>
    </row>
    <row r="764" spans="2:7" x14ac:dyDescent="0.25">
      <c r="B764" s="564"/>
      <c r="C764" s="564"/>
      <c r="D764" s="564"/>
      <c r="E764"/>
      <c r="F764"/>
      <c r="G764"/>
    </row>
    <row r="765" spans="2:7" x14ac:dyDescent="0.25">
      <c r="B765" s="564"/>
      <c r="C765" s="564"/>
      <c r="D765" s="564"/>
      <c r="E765"/>
      <c r="F765"/>
      <c r="G765"/>
    </row>
    <row r="766" spans="2:7" x14ac:dyDescent="0.25">
      <c r="B766" s="564"/>
      <c r="C766" s="564"/>
      <c r="D766" s="564"/>
      <c r="E766"/>
      <c r="F766"/>
      <c r="G766"/>
    </row>
    <row r="767" spans="2:7" x14ac:dyDescent="0.25">
      <c r="B767" s="564"/>
      <c r="C767" s="564"/>
      <c r="D767" s="564"/>
      <c r="E767"/>
      <c r="F767"/>
      <c r="G767"/>
    </row>
    <row r="768" spans="2:7" x14ac:dyDescent="0.25">
      <c r="B768" s="564"/>
      <c r="C768" s="564"/>
      <c r="D768" s="564"/>
      <c r="E768"/>
      <c r="F768"/>
      <c r="G768"/>
    </row>
    <row r="769" spans="2:7" x14ac:dyDescent="0.25">
      <c r="B769" s="564"/>
      <c r="C769" s="564"/>
      <c r="D769" s="564"/>
      <c r="E769"/>
      <c r="F769"/>
      <c r="G769"/>
    </row>
    <row r="770" spans="2:7" x14ac:dyDescent="0.25">
      <c r="B770" s="564"/>
      <c r="C770" s="564"/>
      <c r="D770" s="564"/>
      <c r="E770"/>
      <c r="F770"/>
      <c r="G770"/>
    </row>
    <row r="771" spans="2:7" x14ac:dyDescent="0.25">
      <c r="B771" s="564"/>
      <c r="C771" s="564"/>
      <c r="D771" s="564"/>
      <c r="E771"/>
      <c r="F771"/>
      <c r="G771"/>
    </row>
    <row r="772" spans="2:7" x14ac:dyDescent="0.25">
      <c r="B772" s="564"/>
      <c r="C772" s="564"/>
      <c r="D772" s="564"/>
      <c r="E772"/>
      <c r="F772"/>
      <c r="G772"/>
    </row>
    <row r="773" spans="2:7" x14ac:dyDescent="0.25">
      <c r="B773" s="564"/>
      <c r="C773" s="564"/>
      <c r="D773" s="564"/>
      <c r="E773"/>
      <c r="F773"/>
      <c r="G773"/>
    </row>
    <row r="774" spans="2:7" x14ac:dyDescent="0.25">
      <c r="B774" s="564"/>
      <c r="C774" s="564"/>
      <c r="D774" s="564"/>
      <c r="E774"/>
      <c r="F774"/>
      <c r="G774"/>
    </row>
    <row r="775" spans="2:7" x14ac:dyDescent="0.25">
      <c r="B775" s="564"/>
      <c r="C775" s="564"/>
      <c r="D775" s="564"/>
      <c r="E775"/>
      <c r="F775"/>
      <c r="G775"/>
    </row>
    <row r="776" spans="2:7" x14ac:dyDescent="0.25">
      <c r="B776" s="564"/>
      <c r="C776" s="564"/>
      <c r="D776" s="564"/>
      <c r="E776"/>
      <c r="F776"/>
      <c r="G776"/>
    </row>
    <row r="777" spans="2:7" x14ac:dyDescent="0.25">
      <c r="B777" s="564"/>
      <c r="C777" s="564"/>
      <c r="D777" s="564"/>
      <c r="E777"/>
      <c r="F777"/>
      <c r="G777"/>
    </row>
    <row r="778" spans="2:7" x14ac:dyDescent="0.25">
      <c r="B778" s="564"/>
      <c r="C778" s="564"/>
      <c r="D778" s="564"/>
      <c r="E778"/>
      <c r="F778"/>
      <c r="G778"/>
    </row>
    <row r="779" spans="2:7" x14ac:dyDescent="0.25">
      <c r="B779" s="564"/>
      <c r="C779" s="564"/>
      <c r="D779" s="564"/>
      <c r="E779"/>
      <c r="F779"/>
      <c r="G779"/>
    </row>
    <row r="780" spans="2:7" x14ac:dyDescent="0.25">
      <c r="B780" s="564"/>
      <c r="C780" s="564"/>
      <c r="D780" s="564"/>
      <c r="E780"/>
      <c r="F780"/>
      <c r="G780"/>
    </row>
    <row r="781" spans="2:7" x14ac:dyDescent="0.25">
      <c r="B781" s="564"/>
      <c r="C781" s="564"/>
      <c r="D781" s="564"/>
      <c r="E781"/>
      <c r="F781"/>
      <c r="G781"/>
    </row>
    <row r="782" spans="2:7" x14ac:dyDescent="0.25">
      <c r="B782" s="564"/>
      <c r="C782" s="564"/>
      <c r="D782" s="564"/>
      <c r="E782"/>
      <c r="F782"/>
      <c r="G782"/>
    </row>
    <row r="783" spans="2:7" x14ac:dyDescent="0.25">
      <c r="B783" s="564"/>
      <c r="C783" s="564"/>
      <c r="D783" s="564"/>
      <c r="E783"/>
      <c r="F783"/>
      <c r="G783"/>
    </row>
    <row r="784" spans="2:7" x14ac:dyDescent="0.25">
      <c r="B784" s="564"/>
      <c r="C784" s="564"/>
      <c r="D784" s="564"/>
      <c r="E784"/>
      <c r="F784"/>
      <c r="G784"/>
    </row>
    <row r="785" spans="2:7" x14ac:dyDescent="0.25">
      <c r="B785" s="564"/>
      <c r="C785" s="564"/>
      <c r="D785" s="564"/>
      <c r="E785"/>
      <c r="F785"/>
      <c r="G785"/>
    </row>
    <row r="786" spans="2:7" x14ac:dyDescent="0.25">
      <c r="B786" s="564"/>
      <c r="C786" s="564"/>
      <c r="D786" s="564"/>
      <c r="E786"/>
      <c r="F786"/>
      <c r="G786"/>
    </row>
    <row r="787" spans="2:7" x14ac:dyDescent="0.25">
      <c r="B787" s="564"/>
      <c r="C787" s="564"/>
      <c r="D787" s="564"/>
      <c r="E787"/>
      <c r="F787"/>
      <c r="G787"/>
    </row>
    <row r="788" spans="2:7" x14ac:dyDescent="0.25">
      <c r="B788" s="564"/>
      <c r="C788" s="564"/>
      <c r="D788" s="564"/>
      <c r="E788"/>
      <c r="F788"/>
      <c r="G788"/>
    </row>
    <row r="789" spans="2:7" x14ac:dyDescent="0.25">
      <c r="B789" s="564"/>
      <c r="C789" s="564"/>
      <c r="D789" s="564"/>
      <c r="E789"/>
      <c r="F789"/>
      <c r="G789"/>
    </row>
    <row r="790" spans="2:7" x14ac:dyDescent="0.25">
      <c r="B790" s="564"/>
      <c r="C790" s="564"/>
      <c r="D790" s="564"/>
      <c r="E790"/>
      <c r="F790"/>
      <c r="G790"/>
    </row>
    <row r="791" spans="2:7" x14ac:dyDescent="0.25">
      <c r="B791" s="564"/>
      <c r="C791" s="564"/>
      <c r="D791" s="564"/>
      <c r="E791"/>
      <c r="F791"/>
      <c r="G791"/>
    </row>
    <row r="792" spans="2:7" x14ac:dyDescent="0.25">
      <c r="B792" s="564"/>
      <c r="C792" s="564"/>
      <c r="D792" s="564"/>
      <c r="E792"/>
      <c r="F792"/>
      <c r="G792"/>
    </row>
    <row r="793" spans="2:7" x14ac:dyDescent="0.25">
      <c r="B793" s="564"/>
      <c r="C793" s="564"/>
      <c r="D793" s="564"/>
      <c r="E793"/>
      <c r="F793"/>
      <c r="G793"/>
    </row>
    <row r="794" spans="2:7" x14ac:dyDescent="0.25">
      <c r="B794" s="564"/>
      <c r="C794" s="564"/>
      <c r="D794" s="564"/>
      <c r="E794"/>
      <c r="F794"/>
      <c r="G794"/>
    </row>
    <row r="795" spans="2:7" x14ac:dyDescent="0.25">
      <c r="B795" s="564"/>
      <c r="C795" s="564"/>
      <c r="D795" s="564"/>
      <c r="E795"/>
      <c r="F795"/>
      <c r="G795"/>
    </row>
    <row r="796" spans="2:7" x14ac:dyDescent="0.25">
      <c r="B796" s="564"/>
      <c r="C796" s="564"/>
      <c r="D796" s="564"/>
      <c r="E796"/>
      <c r="F796"/>
      <c r="G796"/>
    </row>
    <row r="797" spans="2:7" x14ac:dyDescent="0.25">
      <c r="B797" s="564"/>
      <c r="C797" s="564"/>
      <c r="D797" s="564"/>
      <c r="E797"/>
      <c r="F797"/>
      <c r="G797"/>
    </row>
    <row r="798" spans="2:7" x14ac:dyDescent="0.25">
      <c r="B798" s="564"/>
      <c r="C798" s="564"/>
      <c r="D798" s="564"/>
      <c r="E798"/>
      <c r="F798"/>
      <c r="G798"/>
    </row>
    <row r="799" spans="2:7" x14ac:dyDescent="0.25">
      <c r="B799" s="564"/>
      <c r="C799" s="564"/>
      <c r="D799" s="564"/>
      <c r="E799"/>
      <c r="F799"/>
      <c r="G799"/>
    </row>
    <row r="800" spans="2:7" x14ac:dyDescent="0.25">
      <c r="B800" s="564"/>
      <c r="C800" s="564"/>
      <c r="D800" s="564"/>
      <c r="E800"/>
      <c r="F800"/>
      <c r="G800"/>
    </row>
    <row r="801" spans="2:7" x14ac:dyDescent="0.25">
      <c r="B801" s="564"/>
      <c r="C801" s="564"/>
      <c r="D801" s="564"/>
      <c r="E801"/>
      <c r="F801"/>
      <c r="G801"/>
    </row>
    <row r="802" spans="2:7" x14ac:dyDescent="0.25">
      <c r="B802" s="564"/>
      <c r="C802" s="564"/>
      <c r="D802" s="564"/>
      <c r="E802"/>
      <c r="F802"/>
      <c r="G802"/>
    </row>
    <row r="803" spans="2:7" x14ac:dyDescent="0.25">
      <c r="B803" s="564"/>
      <c r="C803" s="564"/>
      <c r="D803" s="564"/>
      <c r="E803"/>
      <c r="F803"/>
      <c r="G803"/>
    </row>
    <row r="804" spans="2:7" x14ac:dyDescent="0.25">
      <c r="B804" s="564"/>
      <c r="C804" s="564"/>
      <c r="D804" s="564"/>
      <c r="E804"/>
      <c r="F804"/>
      <c r="G804"/>
    </row>
    <row r="805" spans="2:7" x14ac:dyDescent="0.25">
      <c r="B805" s="564"/>
      <c r="C805" s="564"/>
      <c r="D805" s="564"/>
      <c r="E805"/>
      <c r="F805"/>
      <c r="G805"/>
    </row>
    <row r="806" spans="2:7" x14ac:dyDescent="0.25">
      <c r="B806" s="564"/>
      <c r="C806" s="564"/>
      <c r="D806" s="564"/>
      <c r="E806"/>
      <c r="F806"/>
      <c r="G806"/>
    </row>
    <row r="807" spans="2:7" x14ac:dyDescent="0.25">
      <c r="B807" s="564"/>
      <c r="C807" s="564"/>
      <c r="D807" s="564"/>
      <c r="E807"/>
      <c r="F807"/>
      <c r="G807"/>
    </row>
    <row r="808" spans="2:7" x14ac:dyDescent="0.25">
      <c r="B808" s="564"/>
      <c r="C808" s="564"/>
      <c r="D808" s="564"/>
      <c r="E808"/>
      <c r="F808"/>
      <c r="G808"/>
    </row>
    <row r="809" spans="2:7" x14ac:dyDescent="0.25">
      <c r="B809" s="564"/>
      <c r="C809" s="564"/>
      <c r="D809" s="564"/>
      <c r="E809"/>
      <c r="F809"/>
      <c r="G809"/>
    </row>
    <row r="810" spans="2:7" x14ac:dyDescent="0.25">
      <c r="B810" s="564"/>
      <c r="C810" s="564"/>
      <c r="D810" s="564"/>
      <c r="E810"/>
      <c r="F810"/>
      <c r="G810"/>
    </row>
    <row r="811" spans="2:7" x14ac:dyDescent="0.25">
      <c r="B811" s="564"/>
      <c r="C811" s="564"/>
      <c r="D811" s="564"/>
      <c r="E811"/>
      <c r="F811"/>
      <c r="G811"/>
    </row>
    <row r="812" spans="2:7" x14ac:dyDescent="0.25">
      <c r="B812" s="564"/>
      <c r="C812" s="564"/>
      <c r="D812" s="564"/>
      <c r="E812"/>
      <c r="F812"/>
      <c r="G812"/>
    </row>
    <row r="813" spans="2:7" x14ac:dyDescent="0.25">
      <c r="B813" s="564"/>
      <c r="C813" s="564"/>
      <c r="D813" s="564"/>
      <c r="E813"/>
      <c r="F813"/>
      <c r="G813"/>
    </row>
    <row r="814" spans="2:7" x14ac:dyDescent="0.25">
      <c r="B814" s="564"/>
      <c r="C814" s="564"/>
      <c r="D814" s="564"/>
      <c r="E814"/>
      <c r="F814"/>
      <c r="G814"/>
    </row>
    <row r="815" spans="2:7" x14ac:dyDescent="0.25">
      <c r="B815" s="564"/>
      <c r="C815" s="564"/>
      <c r="D815" s="564"/>
      <c r="E815"/>
      <c r="F815"/>
      <c r="G815"/>
    </row>
    <row r="816" spans="2:7" x14ac:dyDescent="0.25">
      <c r="B816" s="564"/>
      <c r="C816" s="564"/>
      <c r="D816" s="564"/>
      <c r="E816"/>
      <c r="F816"/>
      <c r="G816"/>
    </row>
    <row r="817" spans="2:7" x14ac:dyDescent="0.25">
      <c r="B817" s="564"/>
      <c r="C817" s="564"/>
      <c r="D817" s="564"/>
      <c r="E817"/>
      <c r="F817"/>
      <c r="G817"/>
    </row>
    <row r="818" spans="2:7" x14ac:dyDescent="0.25">
      <c r="B818" s="564"/>
      <c r="C818" s="564"/>
      <c r="D818" s="564"/>
      <c r="E818"/>
      <c r="F818"/>
      <c r="G818"/>
    </row>
    <row r="819" spans="2:7" x14ac:dyDescent="0.25">
      <c r="B819" s="564"/>
      <c r="C819" s="564"/>
      <c r="D819" s="564"/>
      <c r="E819"/>
      <c r="F819"/>
      <c r="G819"/>
    </row>
    <row r="820" spans="2:7" x14ac:dyDescent="0.25">
      <c r="B820" s="564"/>
      <c r="C820" s="564"/>
      <c r="D820" s="564"/>
      <c r="E820"/>
      <c r="F820"/>
      <c r="G820"/>
    </row>
    <row r="821" spans="2:7" x14ac:dyDescent="0.25">
      <c r="B821" s="564"/>
      <c r="C821" s="564"/>
      <c r="D821" s="564"/>
      <c r="E821"/>
      <c r="F821"/>
      <c r="G821"/>
    </row>
    <row r="822" spans="2:7" x14ac:dyDescent="0.25">
      <c r="B822" s="564"/>
      <c r="C822" s="564"/>
      <c r="D822" s="564"/>
      <c r="E822"/>
      <c r="F822"/>
      <c r="G822"/>
    </row>
    <row r="823" spans="2:7" x14ac:dyDescent="0.25">
      <c r="B823" s="564"/>
      <c r="C823" s="564"/>
      <c r="D823" s="564"/>
      <c r="E823"/>
      <c r="F823"/>
      <c r="G823"/>
    </row>
    <row r="824" spans="2:7" x14ac:dyDescent="0.25">
      <c r="B824" s="564"/>
      <c r="C824" s="564"/>
      <c r="D824" s="564"/>
      <c r="E824"/>
      <c r="F824"/>
      <c r="G824"/>
    </row>
    <row r="825" spans="2:7" x14ac:dyDescent="0.25">
      <c r="B825" s="564"/>
      <c r="C825" s="564"/>
      <c r="D825" s="564"/>
      <c r="E825"/>
      <c r="F825"/>
      <c r="G825"/>
    </row>
    <row r="826" spans="2:7" x14ac:dyDescent="0.25">
      <c r="B826" s="564"/>
      <c r="C826" s="564"/>
      <c r="D826" s="564"/>
      <c r="E826"/>
      <c r="F826"/>
      <c r="G826"/>
    </row>
    <row r="827" spans="2:7" x14ac:dyDescent="0.25">
      <c r="B827" s="564"/>
      <c r="C827" s="564"/>
      <c r="D827" s="564"/>
      <c r="E827"/>
      <c r="F827"/>
      <c r="G827"/>
    </row>
    <row r="828" spans="2:7" x14ac:dyDescent="0.25">
      <c r="B828" s="564"/>
      <c r="C828" s="564"/>
      <c r="D828" s="564"/>
      <c r="E828"/>
      <c r="F828"/>
      <c r="G828"/>
    </row>
    <row r="829" spans="2:7" x14ac:dyDescent="0.25">
      <c r="B829" s="564"/>
      <c r="C829" s="564"/>
      <c r="D829" s="564"/>
      <c r="E829"/>
      <c r="F829"/>
      <c r="G829"/>
    </row>
    <row r="830" spans="2:7" x14ac:dyDescent="0.25">
      <c r="B830" s="564"/>
      <c r="C830" s="564"/>
      <c r="D830" s="564"/>
      <c r="E830"/>
      <c r="F830"/>
      <c r="G830"/>
    </row>
    <row r="831" spans="2:7" x14ac:dyDescent="0.25">
      <c r="B831" s="564"/>
      <c r="C831" s="564"/>
      <c r="D831" s="564"/>
      <c r="E831"/>
      <c r="F831"/>
      <c r="G831"/>
    </row>
    <row r="832" spans="2:7" x14ac:dyDescent="0.25">
      <c r="B832" s="564"/>
      <c r="C832" s="564"/>
      <c r="D832" s="564"/>
      <c r="E832"/>
      <c r="F832"/>
      <c r="G832"/>
    </row>
    <row r="833" spans="2:7" x14ac:dyDescent="0.25">
      <c r="B833" s="564"/>
      <c r="C833" s="564"/>
      <c r="D833" s="564"/>
      <c r="E833"/>
      <c r="F833"/>
      <c r="G833"/>
    </row>
    <row r="834" spans="2:7" x14ac:dyDescent="0.25">
      <c r="B834" s="564"/>
      <c r="C834" s="564"/>
      <c r="D834" s="564"/>
      <c r="E834"/>
      <c r="F834"/>
      <c r="G834"/>
    </row>
    <row r="835" spans="2:7" x14ac:dyDescent="0.25">
      <c r="B835" s="564"/>
      <c r="C835" s="564"/>
      <c r="D835" s="564"/>
      <c r="E835"/>
      <c r="F835"/>
      <c r="G835"/>
    </row>
    <row r="836" spans="2:7" x14ac:dyDescent="0.25">
      <c r="B836" s="564"/>
      <c r="C836" s="564"/>
      <c r="D836" s="564"/>
      <c r="E836"/>
      <c r="F836"/>
      <c r="G836"/>
    </row>
    <row r="837" spans="2:7" x14ac:dyDescent="0.25">
      <c r="B837" s="564"/>
      <c r="C837" s="564"/>
      <c r="D837" s="564"/>
      <c r="E837"/>
      <c r="F837"/>
      <c r="G837"/>
    </row>
    <row r="838" spans="2:7" x14ac:dyDescent="0.25">
      <c r="B838" s="564"/>
      <c r="C838" s="564"/>
      <c r="D838" s="564"/>
      <c r="E838"/>
      <c r="F838"/>
      <c r="G838"/>
    </row>
    <row r="839" spans="2:7" x14ac:dyDescent="0.25">
      <c r="B839" s="564"/>
      <c r="C839" s="564"/>
      <c r="D839" s="564"/>
      <c r="E839"/>
      <c r="F839"/>
      <c r="G839"/>
    </row>
    <row r="840" spans="2:7" x14ac:dyDescent="0.25">
      <c r="B840" s="564"/>
      <c r="C840" s="564"/>
      <c r="D840" s="564"/>
      <c r="E840"/>
      <c r="F840"/>
      <c r="G840"/>
    </row>
    <row r="841" spans="2:7" x14ac:dyDescent="0.25">
      <c r="B841" s="564"/>
      <c r="C841" s="564"/>
      <c r="D841" s="564"/>
      <c r="E841"/>
      <c r="F841"/>
      <c r="G841"/>
    </row>
    <row r="842" spans="2:7" x14ac:dyDescent="0.25">
      <c r="B842" s="564"/>
      <c r="C842" s="564"/>
      <c r="D842" s="564"/>
      <c r="E842"/>
      <c r="F842"/>
      <c r="G842"/>
    </row>
    <row r="843" spans="2:7" x14ac:dyDescent="0.25">
      <c r="B843" s="564"/>
      <c r="C843" s="564"/>
      <c r="D843" s="564"/>
      <c r="E843"/>
      <c r="F843"/>
      <c r="G843"/>
    </row>
    <row r="844" spans="2:7" x14ac:dyDescent="0.25">
      <c r="B844" s="564"/>
      <c r="C844" s="564"/>
      <c r="D844" s="564"/>
      <c r="E844"/>
      <c r="F844"/>
      <c r="G844"/>
    </row>
    <row r="845" spans="2:7" x14ac:dyDescent="0.25">
      <c r="B845" s="564"/>
      <c r="C845" s="564"/>
      <c r="D845" s="564"/>
      <c r="E845"/>
      <c r="F845"/>
      <c r="G845"/>
    </row>
    <row r="846" spans="2:7" x14ac:dyDescent="0.25">
      <c r="B846" s="564"/>
      <c r="C846" s="564"/>
      <c r="D846" s="564"/>
      <c r="E846"/>
      <c r="F846"/>
      <c r="G846"/>
    </row>
    <row r="847" spans="2:7" x14ac:dyDescent="0.25">
      <c r="B847" s="564"/>
      <c r="C847" s="564"/>
      <c r="D847" s="564"/>
      <c r="E847"/>
      <c r="F847"/>
      <c r="G847"/>
    </row>
    <row r="848" spans="2:7" x14ac:dyDescent="0.25">
      <c r="B848" s="564"/>
      <c r="C848" s="564"/>
      <c r="D848" s="564"/>
      <c r="E848"/>
      <c r="F848"/>
      <c r="G848"/>
    </row>
    <row r="849" spans="2:7" x14ac:dyDescent="0.25">
      <c r="B849" s="564"/>
      <c r="C849" s="564"/>
      <c r="D849" s="564"/>
      <c r="E849"/>
      <c r="F849"/>
      <c r="G849"/>
    </row>
    <row r="850" spans="2:7" x14ac:dyDescent="0.25">
      <c r="B850" s="564"/>
      <c r="C850" s="564"/>
      <c r="D850" s="564"/>
      <c r="E850"/>
      <c r="F850"/>
      <c r="G850"/>
    </row>
    <row r="851" spans="2:7" x14ac:dyDescent="0.25">
      <c r="B851" s="564"/>
      <c r="C851" s="564"/>
      <c r="D851" s="564"/>
      <c r="E851"/>
      <c r="F851"/>
      <c r="G851"/>
    </row>
    <row r="852" spans="2:7" x14ac:dyDescent="0.25">
      <c r="B852" s="564"/>
      <c r="C852" s="564"/>
      <c r="D852" s="564"/>
      <c r="E852"/>
      <c r="F852"/>
      <c r="G852"/>
    </row>
    <row r="853" spans="2:7" x14ac:dyDescent="0.25">
      <c r="B853" s="564"/>
      <c r="C853" s="564"/>
      <c r="D853" s="564"/>
      <c r="E853"/>
      <c r="F853"/>
      <c r="G853"/>
    </row>
    <row r="854" spans="2:7" x14ac:dyDescent="0.25">
      <c r="B854" s="564"/>
      <c r="C854" s="564"/>
      <c r="D854" s="564"/>
      <c r="E854"/>
      <c r="F854"/>
      <c r="G854"/>
    </row>
    <row r="855" spans="2:7" x14ac:dyDescent="0.25">
      <c r="B855" s="564"/>
      <c r="C855" s="564"/>
      <c r="D855" s="564"/>
      <c r="E855"/>
      <c r="F855"/>
      <c r="G855"/>
    </row>
    <row r="856" spans="2:7" x14ac:dyDescent="0.25">
      <c r="B856" s="564"/>
      <c r="C856" s="564"/>
      <c r="D856" s="564"/>
      <c r="E856"/>
      <c r="F856"/>
      <c r="G856"/>
    </row>
    <row r="857" spans="2:7" x14ac:dyDescent="0.25">
      <c r="B857" s="564"/>
      <c r="C857" s="564"/>
      <c r="D857" s="564"/>
      <c r="E857"/>
      <c r="F857"/>
      <c r="G857"/>
    </row>
    <row r="858" spans="2:7" x14ac:dyDescent="0.25">
      <c r="B858" s="564"/>
      <c r="C858" s="564"/>
      <c r="D858" s="564"/>
      <c r="E858"/>
      <c r="F858"/>
      <c r="G858"/>
    </row>
    <row r="859" spans="2:7" x14ac:dyDescent="0.25">
      <c r="B859" s="564"/>
      <c r="C859" s="564"/>
      <c r="D859" s="564"/>
      <c r="E859"/>
      <c r="F859"/>
      <c r="G859"/>
    </row>
    <row r="860" spans="2:7" x14ac:dyDescent="0.25">
      <c r="B860" s="564"/>
      <c r="C860" s="564"/>
      <c r="D860" s="564"/>
      <c r="E860"/>
      <c r="F860"/>
      <c r="G860"/>
    </row>
    <row r="861" spans="2:7" x14ac:dyDescent="0.25">
      <c r="B861" s="564"/>
      <c r="C861" s="564"/>
      <c r="D861" s="564"/>
      <c r="E861"/>
      <c r="F861"/>
      <c r="G861"/>
    </row>
    <row r="862" spans="2:7" x14ac:dyDescent="0.25">
      <c r="B862" s="564"/>
      <c r="C862" s="564"/>
      <c r="D862" s="564"/>
      <c r="E862"/>
      <c r="F862"/>
      <c r="G862"/>
    </row>
    <row r="863" spans="2:7" x14ac:dyDescent="0.25">
      <c r="B863" s="564"/>
      <c r="C863" s="564"/>
      <c r="D863" s="564"/>
      <c r="E863"/>
      <c r="F863"/>
      <c r="G863"/>
    </row>
    <row r="864" spans="2:7" x14ac:dyDescent="0.25">
      <c r="B864" s="564"/>
      <c r="C864" s="564"/>
      <c r="D864" s="564"/>
      <c r="E864"/>
      <c r="F864"/>
      <c r="G864"/>
    </row>
    <row r="865" spans="2:7" x14ac:dyDescent="0.25">
      <c r="B865" s="564"/>
      <c r="C865" s="564"/>
      <c r="D865" s="564"/>
      <c r="E865"/>
      <c r="F865"/>
      <c r="G865"/>
    </row>
    <row r="866" spans="2:7" x14ac:dyDescent="0.25">
      <c r="B866" s="564"/>
      <c r="C866" s="564"/>
      <c r="D866" s="564"/>
      <c r="E866"/>
      <c r="F866"/>
      <c r="G866"/>
    </row>
    <row r="867" spans="2:7" x14ac:dyDescent="0.25">
      <c r="B867" s="564"/>
      <c r="C867" s="564"/>
      <c r="D867" s="564"/>
      <c r="E867"/>
      <c r="F867"/>
      <c r="G867"/>
    </row>
    <row r="868" spans="2:7" x14ac:dyDescent="0.25">
      <c r="B868" s="564"/>
      <c r="C868" s="564"/>
      <c r="D868" s="564"/>
      <c r="E868"/>
      <c r="F868"/>
      <c r="G868"/>
    </row>
    <row r="869" spans="2:7" x14ac:dyDescent="0.25">
      <c r="B869" s="564"/>
      <c r="C869" s="564"/>
      <c r="D869" s="564"/>
      <c r="E869"/>
      <c r="F869"/>
      <c r="G869"/>
    </row>
    <row r="870" spans="2:7" x14ac:dyDescent="0.25">
      <c r="B870" s="564"/>
      <c r="C870" s="564"/>
      <c r="D870" s="564"/>
      <c r="E870"/>
      <c r="F870"/>
      <c r="G870"/>
    </row>
    <row r="871" spans="2:7" x14ac:dyDescent="0.25">
      <c r="B871" s="564"/>
      <c r="C871" s="564"/>
      <c r="D871" s="564"/>
      <c r="E871"/>
      <c r="F871"/>
      <c r="G871"/>
    </row>
    <row r="872" spans="2:7" x14ac:dyDescent="0.25">
      <c r="B872" s="564"/>
      <c r="C872" s="564"/>
      <c r="D872" s="564"/>
      <c r="E872"/>
      <c r="F872"/>
      <c r="G872"/>
    </row>
    <row r="873" spans="2:7" x14ac:dyDescent="0.25">
      <c r="B873" s="564"/>
      <c r="C873" s="564"/>
      <c r="D873" s="564"/>
      <c r="E873"/>
      <c r="F873"/>
      <c r="G873"/>
    </row>
    <row r="874" spans="2:7" x14ac:dyDescent="0.25">
      <c r="B874" s="564"/>
      <c r="C874" s="564"/>
      <c r="D874" s="564"/>
      <c r="E874"/>
      <c r="F874"/>
      <c r="G874"/>
    </row>
    <row r="875" spans="2:7" x14ac:dyDescent="0.25">
      <c r="B875" s="564"/>
      <c r="C875" s="564"/>
      <c r="D875" s="564"/>
      <c r="E875"/>
      <c r="F875"/>
      <c r="G875"/>
    </row>
    <row r="876" spans="2:7" x14ac:dyDescent="0.25">
      <c r="B876" s="564"/>
      <c r="C876" s="564"/>
      <c r="D876" s="564"/>
      <c r="E876"/>
      <c r="F876"/>
      <c r="G876"/>
    </row>
    <row r="877" spans="2:7" x14ac:dyDescent="0.25">
      <c r="B877" s="564"/>
      <c r="C877" s="564"/>
      <c r="D877" s="564"/>
      <c r="E877"/>
      <c r="F877"/>
      <c r="G877"/>
    </row>
    <row r="878" spans="2:7" x14ac:dyDescent="0.25">
      <c r="B878" s="564"/>
      <c r="C878" s="564"/>
      <c r="D878" s="564"/>
      <c r="E878"/>
      <c r="F878"/>
      <c r="G878"/>
    </row>
    <row r="879" spans="2:7" x14ac:dyDescent="0.25">
      <c r="B879" s="564"/>
      <c r="C879" s="564"/>
      <c r="D879" s="564"/>
      <c r="E879"/>
      <c r="F879"/>
      <c r="G879"/>
    </row>
    <row r="880" spans="2:7" x14ac:dyDescent="0.25">
      <c r="B880" s="564"/>
      <c r="C880" s="564"/>
      <c r="D880" s="564"/>
      <c r="E880"/>
      <c r="F880"/>
      <c r="G880"/>
    </row>
    <row r="881" spans="2:7" x14ac:dyDescent="0.25">
      <c r="B881" s="564"/>
      <c r="C881" s="564"/>
      <c r="D881" s="564"/>
      <c r="E881"/>
      <c r="F881"/>
      <c r="G881"/>
    </row>
    <row r="882" spans="2:7" x14ac:dyDescent="0.25">
      <c r="B882" s="564"/>
      <c r="C882" s="564"/>
      <c r="D882" s="564"/>
      <c r="E882"/>
      <c r="F882"/>
      <c r="G882"/>
    </row>
    <row r="883" spans="2:7" x14ac:dyDescent="0.25">
      <c r="B883" s="564"/>
      <c r="C883" s="564"/>
      <c r="D883" s="564"/>
      <c r="E883"/>
      <c r="F883"/>
      <c r="G883"/>
    </row>
    <row r="884" spans="2:7" x14ac:dyDescent="0.25">
      <c r="B884" s="564"/>
      <c r="C884" s="564"/>
      <c r="D884" s="564"/>
      <c r="E884"/>
      <c r="F884"/>
      <c r="G884"/>
    </row>
    <row r="885" spans="2:7" x14ac:dyDescent="0.25">
      <c r="B885" s="564"/>
      <c r="C885" s="564"/>
      <c r="D885" s="564"/>
      <c r="E885"/>
      <c r="F885"/>
      <c r="G885"/>
    </row>
    <row r="886" spans="2:7" x14ac:dyDescent="0.25">
      <c r="B886" s="564"/>
      <c r="C886" s="564"/>
      <c r="D886" s="564"/>
      <c r="E886"/>
      <c r="F886"/>
      <c r="G886"/>
    </row>
    <row r="887" spans="2:7" x14ac:dyDescent="0.25">
      <c r="B887" s="564"/>
      <c r="C887" s="564"/>
      <c r="D887" s="564"/>
      <c r="E887"/>
      <c r="F887"/>
      <c r="G887"/>
    </row>
    <row r="888" spans="2:7" x14ac:dyDescent="0.25">
      <c r="B888" s="564"/>
      <c r="C888" s="564"/>
      <c r="D888" s="564"/>
      <c r="E888"/>
      <c r="F888"/>
      <c r="G888"/>
    </row>
    <row r="889" spans="2:7" x14ac:dyDescent="0.25">
      <c r="B889" s="564"/>
      <c r="C889" s="564"/>
      <c r="D889" s="564"/>
      <c r="E889"/>
      <c r="F889"/>
      <c r="G889"/>
    </row>
    <row r="890" spans="2:7" x14ac:dyDescent="0.25">
      <c r="B890" s="564"/>
      <c r="C890" s="564"/>
      <c r="D890" s="564"/>
      <c r="E890"/>
      <c r="F890"/>
      <c r="G890"/>
    </row>
    <row r="891" spans="2:7" x14ac:dyDescent="0.25">
      <c r="B891" s="564"/>
      <c r="C891" s="564"/>
      <c r="D891" s="564"/>
      <c r="E891"/>
      <c r="F891"/>
      <c r="G891"/>
    </row>
    <row r="892" spans="2:7" x14ac:dyDescent="0.25">
      <c r="B892" s="564"/>
      <c r="C892" s="564"/>
      <c r="D892" s="564"/>
      <c r="E892"/>
      <c r="F892"/>
      <c r="G892"/>
    </row>
    <row r="893" spans="2:7" x14ac:dyDescent="0.25">
      <c r="B893" s="564"/>
      <c r="C893" s="564"/>
      <c r="D893" s="564"/>
      <c r="E893"/>
      <c r="F893"/>
      <c r="G893"/>
    </row>
    <row r="894" spans="2:7" x14ac:dyDescent="0.25">
      <c r="B894" s="564"/>
      <c r="C894" s="564"/>
      <c r="D894" s="564"/>
      <c r="E894"/>
      <c r="F894"/>
      <c r="G894"/>
    </row>
    <row r="895" spans="2:7" x14ac:dyDescent="0.25">
      <c r="B895" s="564"/>
      <c r="C895" s="564"/>
      <c r="D895" s="564"/>
      <c r="E895"/>
      <c r="F895"/>
      <c r="G895"/>
    </row>
    <row r="896" spans="2:7" x14ac:dyDescent="0.25">
      <c r="B896" s="564"/>
      <c r="C896" s="564"/>
      <c r="D896" s="564"/>
      <c r="E896"/>
      <c r="F896"/>
      <c r="G896"/>
    </row>
    <row r="897" spans="2:7" x14ac:dyDescent="0.25">
      <c r="B897" s="564"/>
      <c r="C897" s="564"/>
      <c r="D897" s="564"/>
      <c r="E897"/>
      <c r="F897"/>
      <c r="G897"/>
    </row>
    <row r="898" spans="2:7" x14ac:dyDescent="0.25">
      <c r="B898" s="564"/>
      <c r="C898" s="564"/>
      <c r="D898" s="564"/>
      <c r="E898"/>
      <c r="F898"/>
      <c r="G898"/>
    </row>
    <row r="899" spans="2:7" x14ac:dyDescent="0.25">
      <c r="B899" s="564"/>
      <c r="C899" s="564"/>
      <c r="D899" s="564"/>
      <c r="E899"/>
      <c r="F899"/>
      <c r="G899"/>
    </row>
    <row r="900" spans="2:7" x14ac:dyDescent="0.25">
      <c r="B900" s="564"/>
      <c r="C900" s="564"/>
      <c r="D900" s="564"/>
      <c r="E900"/>
      <c r="F900"/>
      <c r="G900"/>
    </row>
    <row r="901" spans="2:7" x14ac:dyDescent="0.25">
      <c r="B901" s="564"/>
      <c r="C901" s="564"/>
      <c r="D901" s="564"/>
      <c r="E901"/>
      <c r="F901"/>
      <c r="G901"/>
    </row>
    <row r="902" spans="2:7" x14ac:dyDescent="0.25">
      <c r="B902" s="564"/>
      <c r="C902" s="564"/>
      <c r="D902" s="564"/>
      <c r="E902"/>
      <c r="F902"/>
      <c r="G902"/>
    </row>
    <row r="903" spans="2:7" x14ac:dyDescent="0.25">
      <c r="B903" s="564"/>
      <c r="C903" s="564"/>
      <c r="D903" s="564"/>
      <c r="E903"/>
      <c r="F903"/>
      <c r="G903"/>
    </row>
    <row r="904" spans="2:7" x14ac:dyDescent="0.25">
      <c r="B904" s="564"/>
      <c r="C904" s="564"/>
      <c r="D904" s="564"/>
      <c r="E904"/>
      <c r="F904"/>
      <c r="G904"/>
    </row>
    <row r="905" spans="2:7" x14ac:dyDescent="0.25">
      <c r="B905" s="564"/>
      <c r="C905" s="564"/>
      <c r="D905" s="564"/>
      <c r="E905"/>
      <c r="F905"/>
      <c r="G905"/>
    </row>
    <row r="906" spans="2:7" x14ac:dyDescent="0.25">
      <c r="B906" s="564"/>
      <c r="C906" s="564"/>
      <c r="D906" s="564"/>
      <c r="E906"/>
      <c r="F906"/>
      <c r="G906"/>
    </row>
    <row r="907" spans="2:7" x14ac:dyDescent="0.25">
      <c r="B907" s="564"/>
      <c r="C907" s="564"/>
      <c r="D907" s="564"/>
      <c r="E907"/>
      <c r="F907"/>
      <c r="G907"/>
    </row>
    <row r="908" spans="2:7" x14ac:dyDescent="0.25">
      <c r="B908" s="564"/>
      <c r="C908" s="564"/>
      <c r="D908" s="564"/>
      <c r="E908"/>
      <c r="F908"/>
      <c r="G908"/>
    </row>
    <row r="909" spans="2:7" x14ac:dyDescent="0.25">
      <c r="B909" s="564"/>
      <c r="C909" s="564"/>
      <c r="D909" s="564"/>
      <c r="E909"/>
      <c r="F909"/>
      <c r="G909"/>
    </row>
    <row r="910" spans="2:7" x14ac:dyDescent="0.25">
      <c r="B910" s="564"/>
      <c r="C910" s="564"/>
      <c r="D910" s="564"/>
      <c r="E910"/>
      <c r="F910"/>
      <c r="G910"/>
    </row>
    <row r="911" spans="2:7" x14ac:dyDescent="0.25">
      <c r="B911" s="564"/>
      <c r="C911" s="564"/>
      <c r="D911" s="564"/>
      <c r="E911"/>
      <c r="F911"/>
      <c r="G911"/>
    </row>
    <row r="912" spans="2:7" x14ac:dyDescent="0.25">
      <c r="B912" s="564"/>
      <c r="C912" s="564"/>
      <c r="D912" s="564"/>
      <c r="E912"/>
      <c r="F912"/>
      <c r="G912"/>
    </row>
    <row r="913" spans="2:7" x14ac:dyDescent="0.25">
      <c r="B913" s="564"/>
      <c r="C913" s="564"/>
      <c r="D913" s="564"/>
      <c r="E913"/>
      <c r="F913"/>
      <c r="G913"/>
    </row>
    <row r="914" spans="2:7" x14ac:dyDescent="0.25">
      <c r="B914" s="564"/>
      <c r="C914" s="564"/>
      <c r="D914" s="564"/>
      <c r="E914"/>
      <c r="F914"/>
      <c r="G914"/>
    </row>
    <row r="915" spans="2:7" x14ac:dyDescent="0.25">
      <c r="B915" s="564"/>
      <c r="C915" s="564"/>
      <c r="D915" s="564"/>
      <c r="E915"/>
      <c r="F915"/>
      <c r="G915"/>
    </row>
    <row r="916" spans="2:7" x14ac:dyDescent="0.25">
      <c r="B916" s="564"/>
      <c r="C916" s="564"/>
      <c r="D916" s="564"/>
      <c r="E916"/>
      <c r="F916"/>
      <c r="G916"/>
    </row>
    <row r="917" spans="2:7" x14ac:dyDescent="0.25">
      <c r="B917" s="564"/>
      <c r="C917" s="564"/>
      <c r="D917" s="564"/>
      <c r="E917"/>
      <c r="F917"/>
      <c r="G917"/>
    </row>
    <row r="918" spans="2:7" x14ac:dyDescent="0.25">
      <c r="B918" s="564"/>
      <c r="C918" s="564"/>
      <c r="D918" s="564"/>
      <c r="E918"/>
      <c r="F918"/>
      <c r="G918"/>
    </row>
    <row r="919" spans="2:7" x14ac:dyDescent="0.25">
      <c r="B919" s="564"/>
      <c r="C919" s="564"/>
      <c r="D919" s="564"/>
      <c r="E919"/>
      <c r="F919"/>
      <c r="G919"/>
    </row>
    <row r="920" spans="2:7" x14ac:dyDescent="0.25">
      <c r="B920" s="564"/>
      <c r="C920" s="564"/>
      <c r="D920" s="564"/>
      <c r="E920"/>
      <c r="F920"/>
      <c r="G920"/>
    </row>
    <row r="921" spans="2:7" x14ac:dyDescent="0.25">
      <c r="B921" s="564"/>
      <c r="C921" s="564"/>
      <c r="D921" s="564"/>
      <c r="E921"/>
      <c r="F921"/>
      <c r="G921"/>
    </row>
    <row r="922" spans="2:7" x14ac:dyDescent="0.25">
      <c r="B922" s="564"/>
      <c r="C922" s="564"/>
      <c r="D922" s="564"/>
      <c r="E922"/>
      <c r="F922"/>
      <c r="G922"/>
    </row>
    <row r="923" spans="2:7" x14ac:dyDescent="0.25">
      <c r="B923" s="564"/>
      <c r="C923" s="564"/>
      <c r="D923" s="564"/>
      <c r="E923"/>
      <c r="F923"/>
      <c r="G923"/>
    </row>
    <row r="924" spans="2:7" x14ac:dyDescent="0.25">
      <c r="B924" s="564"/>
      <c r="C924" s="564"/>
      <c r="D924" s="564"/>
      <c r="E924"/>
      <c r="F924"/>
      <c r="G924"/>
    </row>
    <row r="925" spans="2:7" x14ac:dyDescent="0.25">
      <c r="B925" s="564"/>
      <c r="C925" s="564"/>
      <c r="D925" s="564"/>
      <c r="E925"/>
      <c r="F925"/>
      <c r="G925"/>
    </row>
    <row r="926" spans="2:7" x14ac:dyDescent="0.25">
      <c r="B926" s="564"/>
      <c r="C926" s="564"/>
      <c r="D926" s="564"/>
      <c r="E926"/>
      <c r="F926"/>
      <c r="G926"/>
    </row>
    <row r="927" spans="2:7" x14ac:dyDescent="0.25">
      <c r="B927" s="564"/>
      <c r="C927" s="564"/>
      <c r="D927" s="564"/>
      <c r="E927"/>
      <c r="F927"/>
      <c r="G927"/>
    </row>
    <row r="928" spans="2:7" x14ac:dyDescent="0.25">
      <c r="B928" s="564"/>
      <c r="C928" s="564"/>
      <c r="D928" s="564"/>
      <c r="E928"/>
      <c r="F928"/>
      <c r="G928"/>
    </row>
    <row r="929" spans="2:7" x14ac:dyDescent="0.25">
      <c r="B929" s="564"/>
      <c r="C929" s="564"/>
      <c r="D929" s="564"/>
      <c r="E929"/>
      <c r="F929"/>
      <c r="G929"/>
    </row>
    <row r="930" spans="2:7" x14ac:dyDescent="0.25">
      <c r="B930" s="564"/>
      <c r="C930" s="564"/>
      <c r="D930" s="564"/>
      <c r="E930"/>
      <c r="F930"/>
      <c r="G930"/>
    </row>
    <row r="931" spans="2:7" x14ac:dyDescent="0.25">
      <c r="B931" s="564"/>
      <c r="C931" s="564"/>
      <c r="D931" s="564"/>
      <c r="E931"/>
      <c r="F931"/>
      <c r="G931"/>
    </row>
    <row r="932" spans="2:7" x14ac:dyDescent="0.25">
      <c r="B932" s="564"/>
      <c r="C932" s="564"/>
      <c r="D932" s="564"/>
      <c r="E932"/>
      <c r="F932"/>
      <c r="G932"/>
    </row>
    <row r="933" spans="2:7" x14ac:dyDescent="0.25">
      <c r="B933" s="564"/>
      <c r="C933" s="564"/>
      <c r="D933" s="564"/>
      <c r="E933"/>
      <c r="F933"/>
      <c r="G933"/>
    </row>
    <row r="934" spans="2:7" x14ac:dyDescent="0.25">
      <c r="B934" s="564"/>
      <c r="C934" s="564"/>
      <c r="D934" s="564"/>
      <c r="E934"/>
      <c r="F934"/>
      <c r="G934"/>
    </row>
    <row r="935" spans="2:7" x14ac:dyDescent="0.25">
      <c r="B935" s="564"/>
      <c r="C935" s="564"/>
      <c r="D935" s="564"/>
      <c r="E935"/>
      <c r="F935"/>
      <c r="G935"/>
    </row>
    <row r="936" spans="2:7" x14ac:dyDescent="0.25">
      <c r="B936" s="564"/>
      <c r="C936" s="564"/>
      <c r="D936" s="564"/>
      <c r="E936"/>
      <c r="F936"/>
      <c r="G936"/>
    </row>
    <row r="937" spans="2:7" x14ac:dyDescent="0.25">
      <c r="B937" s="564"/>
      <c r="C937" s="564"/>
      <c r="D937" s="564"/>
      <c r="E937"/>
      <c r="F937"/>
      <c r="G937"/>
    </row>
    <row r="938" spans="2:7" x14ac:dyDescent="0.25">
      <c r="B938" s="564"/>
      <c r="C938" s="564"/>
      <c r="D938" s="564"/>
      <c r="E938"/>
      <c r="F938"/>
      <c r="G938"/>
    </row>
    <row r="939" spans="2:7" x14ac:dyDescent="0.25">
      <c r="B939" s="564"/>
      <c r="C939" s="564"/>
      <c r="D939" s="564"/>
      <c r="E939"/>
      <c r="F939"/>
      <c r="G939"/>
    </row>
    <row r="940" spans="2:7" x14ac:dyDescent="0.25">
      <c r="B940" s="564"/>
      <c r="C940" s="564"/>
      <c r="D940" s="564"/>
      <c r="E940"/>
      <c r="F940"/>
      <c r="G940"/>
    </row>
    <row r="941" spans="2:7" x14ac:dyDescent="0.25">
      <c r="B941" s="564"/>
      <c r="C941" s="564"/>
      <c r="D941" s="564"/>
      <c r="E941"/>
      <c r="F941"/>
      <c r="G941"/>
    </row>
    <row r="942" spans="2:7" x14ac:dyDescent="0.25">
      <c r="B942" s="564"/>
      <c r="C942" s="564"/>
      <c r="D942" s="564"/>
      <c r="E942"/>
      <c r="F942"/>
      <c r="G942"/>
    </row>
    <row r="943" spans="2:7" x14ac:dyDescent="0.25">
      <c r="B943" s="564"/>
      <c r="C943" s="564"/>
      <c r="D943" s="564"/>
      <c r="E943"/>
      <c r="F943"/>
      <c r="G943"/>
    </row>
    <row r="944" spans="2:7" x14ac:dyDescent="0.25">
      <c r="B944" s="564"/>
      <c r="C944" s="564"/>
      <c r="D944" s="564"/>
      <c r="E944"/>
      <c r="F944"/>
      <c r="G944"/>
    </row>
    <row r="945" spans="2:7" x14ac:dyDescent="0.25">
      <c r="B945" s="564"/>
      <c r="C945" s="564"/>
      <c r="D945" s="564"/>
      <c r="E945"/>
      <c r="F945"/>
      <c r="G945"/>
    </row>
    <row r="946" spans="2:7" x14ac:dyDescent="0.25">
      <c r="B946" s="564"/>
      <c r="C946" s="564"/>
      <c r="D946" s="564"/>
      <c r="E946"/>
      <c r="F946"/>
      <c r="G946"/>
    </row>
    <row r="947" spans="2:7" x14ac:dyDescent="0.25">
      <c r="B947" s="564"/>
      <c r="C947" s="564"/>
      <c r="D947" s="564"/>
      <c r="E947"/>
      <c r="F947"/>
      <c r="G947"/>
    </row>
    <row r="948" spans="2:7" x14ac:dyDescent="0.25">
      <c r="B948" s="564"/>
      <c r="C948" s="564"/>
      <c r="D948" s="564"/>
      <c r="E948"/>
      <c r="F948"/>
      <c r="G948"/>
    </row>
    <row r="949" spans="2:7" x14ac:dyDescent="0.25">
      <c r="B949" s="564"/>
      <c r="C949" s="564"/>
      <c r="D949" s="564"/>
      <c r="E949"/>
      <c r="F949"/>
      <c r="G949"/>
    </row>
    <row r="950" spans="2:7" x14ac:dyDescent="0.25">
      <c r="B950" s="564"/>
      <c r="C950" s="564"/>
      <c r="D950" s="564"/>
      <c r="E950"/>
      <c r="F950"/>
      <c r="G950"/>
    </row>
    <row r="951" spans="2:7" x14ac:dyDescent="0.25">
      <c r="B951" s="564"/>
      <c r="C951" s="564"/>
      <c r="D951" s="564"/>
      <c r="E951"/>
      <c r="F951"/>
      <c r="G951"/>
    </row>
    <row r="952" spans="2:7" x14ac:dyDescent="0.25">
      <c r="B952" s="564"/>
      <c r="C952" s="564"/>
      <c r="D952" s="564"/>
      <c r="E952"/>
      <c r="F952"/>
      <c r="G952"/>
    </row>
    <row r="953" spans="2:7" x14ac:dyDescent="0.25">
      <c r="B953" s="564"/>
      <c r="C953" s="564"/>
      <c r="D953" s="564"/>
      <c r="E953"/>
      <c r="F953"/>
      <c r="G953"/>
    </row>
    <row r="954" spans="2:7" x14ac:dyDescent="0.25">
      <c r="B954" s="564"/>
      <c r="C954" s="564"/>
      <c r="D954" s="564"/>
      <c r="E954"/>
      <c r="F954"/>
      <c r="G954"/>
    </row>
    <row r="955" spans="2:7" x14ac:dyDescent="0.25">
      <c r="B955" s="564"/>
      <c r="C955" s="564"/>
      <c r="D955" s="564"/>
      <c r="E955"/>
      <c r="F955"/>
      <c r="G955"/>
    </row>
    <row r="956" spans="2:7" x14ac:dyDescent="0.25">
      <c r="B956" s="564"/>
      <c r="C956" s="564"/>
      <c r="D956" s="564"/>
      <c r="E956"/>
      <c r="F956"/>
      <c r="G956"/>
    </row>
    <row r="957" spans="2:7" x14ac:dyDescent="0.25">
      <c r="B957" s="564"/>
      <c r="C957" s="564"/>
      <c r="D957" s="564"/>
      <c r="E957"/>
      <c r="F957"/>
      <c r="G957"/>
    </row>
    <row r="958" spans="2:7" x14ac:dyDescent="0.25">
      <c r="B958" s="564"/>
      <c r="C958" s="564"/>
      <c r="D958" s="564"/>
      <c r="E958"/>
      <c r="F958"/>
      <c r="G958"/>
    </row>
    <row r="959" spans="2:7" x14ac:dyDescent="0.25">
      <c r="B959" s="564"/>
      <c r="C959" s="564"/>
      <c r="D959" s="564"/>
      <c r="E959"/>
      <c r="F959"/>
      <c r="G959"/>
    </row>
    <row r="960" spans="2:7" x14ac:dyDescent="0.25">
      <c r="B960" s="564"/>
      <c r="C960" s="564"/>
      <c r="D960" s="564"/>
      <c r="E960"/>
      <c r="F960"/>
      <c r="G960"/>
    </row>
    <row r="961" spans="2:7" x14ac:dyDescent="0.25">
      <c r="B961" s="564"/>
      <c r="C961" s="564"/>
      <c r="D961" s="564"/>
      <c r="E961"/>
      <c r="F961"/>
      <c r="G961"/>
    </row>
    <row r="962" spans="2:7" x14ac:dyDescent="0.25">
      <c r="B962" s="564"/>
      <c r="C962" s="564"/>
      <c r="D962" s="564"/>
      <c r="E962"/>
      <c r="F962"/>
      <c r="G962"/>
    </row>
    <row r="963" spans="2:7" x14ac:dyDescent="0.25">
      <c r="B963" s="564"/>
      <c r="C963" s="564"/>
      <c r="D963" s="564"/>
      <c r="E963"/>
      <c r="F963"/>
      <c r="G963"/>
    </row>
    <row r="964" spans="2:7" x14ac:dyDescent="0.25">
      <c r="B964" s="564"/>
      <c r="C964" s="564"/>
      <c r="D964" s="564"/>
      <c r="E964"/>
      <c r="F964"/>
      <c r="G964"/>
    </row>
    <row r="965" spans="2:7" x14ac:dyDescent="0.25">
      <c r="B965" s="564"/>
      <c r="C965" s="564"/>
      <c r="D965" s="564"/>
      <c r="E965"/>
      <c r="F965"/>
      <c r="G965"/>
    </row>
    <row r="966" spans="2:7" x14ac:dyDescent="0.25">
      <c r="B966" s="564"/>
      <c r="C966" s="564"/>
      <c r="D966" s="564"/>
      <c r="E966"/>
      <c r="F966"/>
      <c r="G966"/>
    </row>
    <row r="967" spans="2:7" x14ac:dyDescent="0.25">
      <c r="B967" s="564"/>
      <c r="C967" s="564"/>
      <c r="D967" s="564"/>
      <c r="E967"/>
      <c r="F967"/>
      <c r="G967"/>
    </row>
    <row r="968" spans="2:7" x14ac:dyDescent="0.25">
      <c r="B968" s="564"/>
      <c r="C968" s="564"/>
      <c r="D968" s="564"/>
      <c r="E968"/>
      <c r="F968"/>
      <c r="G968"/>
    </row>
    <row r="969" spans="2:7" x14ac:dyDescent="0.25">
      <c r="B969" s="564"/>
      <c r="C969" s="564"/>
      <c r="D969" s="564"/>
      <c r="E969"/>
      <c r="F969"/>
      <c r="G969"/>
    </row>
    <row r="970" spans="2:7" x14ac:dyDescent="0.25">
      <c r="B970" s="564"/>
      <c r="C970" s="564"/>
      <c r="D970" s="564"/>
      <c r="E970"/>
      <c r="F970"/>
      <c r="G970"/>
    </row>
    <row r="971" spans="2:7" x14ac:dyDescent="0.25">
      <c r="B971" s="564"/>
      <c r="C971" s="564"/>
      <c r="D971" s="564"/>
      <c r="E971"/>
      <c r="F971"/>
      <c r="G971"/>
    </row>
    <row r="972" spans="2:7" x14ac:dyDescent="0.25">
      <c r="B972" s="564"/>
      <c r="C972" s="564"/>
      <c r="D972" s="564"/>
      <c r="E972"/>
      <c r="F972"/>
      <c r="G972"/>
    </row>
    <row r="973" spans="2:7" x14ac:dyDescent="0.25">
      <c r="B973" s="564"/>
      <c r="C973" s="564"/>
      <c r="D973" s="564"/>
      <c r="E973"/>
      <c r="F973"/>
      <c r="G973"/>
    </row>
    <row r="974" spans="2:7" x14ac:dyDescent="0.25">
      <c r="B974" s="564"/>
      <c r="C974" s="564"/>
      <c r="D974" s="564"/>
      <c r="E974"/>
      <c r="F974"/>
      <c r="G974"/>
    </row>
    <row r="975" spans="2:7" x14ac:dyDescent="0.25">
      <c r="B975" s="564"/>
      <c r="C975" s="564"/>
      <c r="D975" s="564"/>
      <c r="E975"/>
      <c r="F975"/>
      <c r="G975"/>
    </row>
    <row r="976" spans="2:7" x14ac:dyDescent="0.25">
      <c r="B976" s="564"/>
      <c r="C976" s="564"/>
      <c r="D976" s="564"/>
      <c r="E976"/>
      <c r="F976"/>
      <c r="G976"/>
    </row>
    <row r="977" spans="2:7" x14ac:dyDescent="0.25">
      <c r="B977" s="564"/>
      <c r="C977" s="564"/>
      <c r="D977" s="564"/>
      <c r="E977"/>
      <c r="F977"/>
      <c r="G977"/>
    </row>
    <row r="978" spans="2:7" x14ac:dyDescent="0.25">
      <c r="B978" s="564"/>
      <c r="C978" s="564"/>
      <c r="D978" s="564"/>
      <c r="E978"/>
      <c r="F978"/>
      <c r="G978"/>
    </row>
    <row r="979" spans="2:7" x14ac:dyDescent="0.25">
      <c r="B979" s="564"/>
      <c r="C979" s="564"/>
      <c r="D979" s="564"/>
      <c r="E979"/>
      <c r="F979"/>
      <c r="G979"/>
    </row>
    <row r="980" spans="2:7" x14ac:dyDescent="0.25">
      <c r="B980" s="564"/>
      <c r="C980" s="564"/>
      <c r="D980" s="564"/>
      <c r="E980"/>
      <c r="F980"/>
      <c r="G980"/>
    </row>
    <row r="981" spans="2:7" x14ac:dyDescent="0.25">
      <c r="B981" s="564"/>
      <c r="C981" s="564"/>
      <c r="D981" s="564"/>
      <c r="E981"/>
      <c r="F981"/>
      <c r="G981"/>
    </row>
    <row r="982" spans="2:7" x14ac:dyDescent="0.25">
      <c r="B982" s="564"/>
      <c r="C982" s="564"/>
      <c r="D982" s="564"/>
      <c r="E982"/>
      <c r="F982"/>
      <c r="G982"/>
    </row>
    <row r="983" spans="2:7" x14ac:dyDescent="0.25">
      <c r="B983" s="564"/>
      <c r="C983" s="564"/>
      <c r="D983" s="564"/>
      <c r="E983"/>
      <c r="F983"/>
      <c r="G983"/>
    </row>
    <row r="984" spans="2:7" x14ac:dyDescent="0.25">
      <c r="B984" s="564"/>
      <c r="C984" s="564"/>
      <c r="D984" s="564"/>
      <c r="E984"/>
      <c r="F984"/>
      <c r="G984"/>
    </row>
    <row r="985" spans="2:7" x14ac:dyDescent="0.25">
      <c r="B985" s="564"/>
      <c r="C985" s="564"/>
      <c r="D985" s="564"/>
      <c r="E985"/>
      <c r="F985"/>
      <c r="G985"/>
    </row>
    <row r="986" spans="2:7" x14ac:dyDescent="0.25">
      <c r="B986" s="564"/>
      <c r="C986" s="564"/>
      <c r="D986" s="564"/>
      <c r="E986"/>
      <c r="F986"/>
      <c r="G986"/>
    </row>
    <row r="987" spans="2:7" x14ac:dyDescent="0.25">
      <c r="B987" s="564"/>
      <c r="C987" s="564"/>
      <c r="D987" s="564"/>
      <c r="E987"/>
      <c r="F987"/>
      <c r="G987"/>
    </row>
    <row r="988" spans="2:7" x14ac:dyDescent="0.25">
      <c r="B988" s="564"/>
      <c r="C988" s="564"/>
      <c r="D988" s="564"/>
      <c r="E988"/>
      <c r="F988"/>
      <c r="G988"/>
    </row>
    <row r="989" spans="2:7" x14ac:dyDescent="0.25">
      <c r="B989" s="564"/>
      <c r="C989" s="564"/>
      <c r="D989" s="564"/>
      <c r="E989"/>
      <c r="F989"/>
      <c r="G989"/>
    </row>
    <row r="990" spans="2:7" x14ac:dyDescent="0.25">
      <c r="B990" s="564"/>
      <c r="C990" s="564"/>
      <c r="D990" s="564"/>
      <c r="E990"/>
      <c r="F990"/>
      <c r="G990"/>
    </row>
    <row r="991" spans="2:7" x14ac:dyDescent="0.25">
      <c r="B991" s="564"/>
      <c r="C991" s="564"/>
      <c r="D991" s="564"/>
      <c r="E991"/>
      <c r="F991"/>
      <c r="G991"/>
    </row>
    <row r="992" spans="2:7" x14ac:dyDescent="0.25">
      <c r="B992" s="564"/>
      <c r="C992" s="564"/>
      <c r="D992" s="564"/>
      <c r="E992"/>
      <c r="F992"/>
      <c r="G992"/>
    </row>
    <row r="993" spans="2:7" x14ac:dyDescent="0.25">
      <c r="B993" s="564"/>
      <c r="C993" s="564"/>
      <c r="D993" s="564"/>
      <c r="E993"/>
      <c r="F993"/>
      <c r="G993"/>
    </row>
    <row r="994" spans="2:7" x14ac:dyDescent="0.25">
      <c r="B994" s="564"/>
      <c r="C994" s="564"/>
      <c r="D994" s="564"/>
      <c r="E994"/>
      <c r="F994"/>
      <c r="G994"/>
    </row>
    <row r="995" spans="2:7" x14ac:dyDescent="0.25">
      <c r="B995" s="564"/>
      <c r="C995" s="564"/>
      <c r="D995" s="564"/>
      <c r="E995"/>
      <c r="F995"/>
      <c r="G995"/>
    </row>
    <row r="996" spans="2:7" x14ac:dyDescent="0.25">
      <c r="B996" s="564"/>
      <c r="C996" s="564"/>
      <c r="D996" s="564"/>
      <c r="E996"/>
      <c r="F996"/>
      <c r="G996"/>
    </row>
    <row r="997" spans="2:7" x14ac:dyDescent="0.25">
      <c r="B997" s="564"/>
      <c r="C997" s="564"/>
      <c r="D997" s="564"/>
      <c r="E997"/>
      <c r="F997"/>
      <c r="G997"/>
    </row>
    <row r="998" spans="2:7" x14ac:dyDescent="0.25">
      <c r="B998" s="564"/>
      <c r="C998" s="564"/>
      <c r="D998" s="564"/>
      <c r="E998"/>
      <c r="F998"/>
      <c r="G998"/>
    </row>
    <row r="999" spans="2:7" x14ac:dyDescent="0.25">
      <c r="B999" s="564"/>
      <c r="C999" s="564"/>
      <c r="D999" s="564"/>
      <c r="E999"/>
      <c r="F999"/>
      <c r="G999"/>
    </row>
    <row r="1000" spans="2:7" x14ac:dyDescent="0.25">
      <c r="B1000" s="564"/>
      <c r="C1000" s="564"/>
      <c r="D1000" s="564"/>
      <c r="E1000"/>
      <c r="F1000"/>
      <c r="G1000"/>
    </row>
    <row r="1001" spans="2:7" x14ac:dyDescent="0.25">
      <c r="B1001" s="564"/>
      <c r="C1001" s="564"/>
      <c r="D1001" s="564"/>
      <c r="E1001"/>
      <c r="F1001"/>
      <c r="G1001"/>
    </row>
    <row r="1002" spans="2:7" x14ac:dyDescent="0.25">
      <c r="B1002" s="564"/>
      <c r="C1002" s="564"/>
      <c r="D1002" s="564"/>
      <c r="E1002"/>
      <c r="F1002"/>
      <c r="G1002"/>
    </row>
    <row r="1003" spans="2:7" x14ac:dyDescent="0.25">
      <c r="B1003" s="564"/>
      <c r="C1003" s="564"/>
      <c r="D1003" s="564"/>
      <c r="E1003"/>
      <c r="F1003"/>
      <c r="G1003"/>
    </row>
    <row r="1004" spans="2:7" x14ac:dyDescent="0.25">
      <c r="B1004" s="564"/>
      <c r="C1004" s="564"/>
      <c r="D1004" s="564"/>
      <c r="E1004"/>
      <c r="F1004"/>
      <c r="G1004"/>
    </row>
    <row r="1005" spans="2:7" x14ac:dyDescent="0.25">
      <c r="B1005" s="564"/>
      <c r="C1005" s="564"/>
      <c r="D1005" s="564"/>
      <c r="E1005"/>
      <c r="F1005"/>
      <c r="G1005"/>
    </row>
    <row r="1006" spans="2:7" x14ac:dyDescent="0.25">
      <c r="B1006" s="564"/>
      <c r="C1006" s="564"/>
      <c r="D1006" s="564"/>
      <c r="E1006"/>
      <c r="F1006"/>
      <c r="G1006"/>
    </row>
    <row r="1007" spans="2:7" x14ac:dyDescent="0.25">
      <c r="B1007" s="564"/>
      <c r="C1007" s="564"/>
      <c r="D1007" s="564"/>
      <c r="E1007"/>
      <c r="F1007"/>
      <c r="G1007"/>
    </row>
    <row r="1008" spans="2:7" x14ac:dyDescent="0.25">
      <c r="B1008" s="564"/>
      <c r="C1008" s="564"/>
      <c r="D1008" s="564"/>
      <c r="E1008"/>
      <c r="F1008"/>
      <c r="G1008"/>
    </row>
    <row r="1009" spans="2:7" x14ac:dyDescent="0.25">
      <c r="B1009" s="564"/>
      <c r="C1009" s="564"/>
      <c r="D1009" s="564"/>
      <c r="E1009"/>
      <c r="F1009"/>
      <c r="G1009"/>
    </row>
    <row r="1010" spans="2:7" x14ac:dyDescent="0.25">
      <c r="B1010" s="564"/>
      <c r="C1010" s="564"/>
      <c r="D1010" s="564"/>
      <c r="E1010"/>
      <c r="F1010"/>
      <c r="G1010"/>
    </row>
    <row r="1011" spans="2:7" x14ac:dyDescent="0.25">
      <c r="B1011" s="564"/>
      <c r="C1011" s="564"/>
      <c r="D1011" s="564"/>
      <c r="E1011"/>
      <c r="F1011"/>
      <c r="G1011"/>
    </row>
    <row r="1012" spans="2:7" x14ac:dyDescent="0.25">
      <c r="B1012" s="564"/>
      <c r="C1012" s="564"/>
      <c r="D1012" s="564"/>
      <c r="E1012"/>
      <c r="F1012"/>
      <c r="G1012"/>
    </row>
    <row r="1013" spans="2:7" x14ac:dyDescent="0.25">
      <c r="B1013" s="564"/>
      <c r="C1013" s="564"/>
      <c r="D1013" s="564"/>
      <c r="E1013"/>
      <c r="F1013"/>
      <c r="G1013"/>
    </row>
    <row r="1014" spans="2:7" x14ac:dyDescent="0.25">
      <c r="B1014" s="564"/>
      <c r="C1014" s="564"/>
      <c r="D1014" s="564"/>
      <c r="E1014"/>
      <c r="F1014"/>
      <c r="G1014"/>
    </row>
    <row r="1015" spans="2:7" x14ac:dyDescent="0.25">
      <c r="B1015" s="564"/>
      <c r="C1015" s="564"/>
      <c r="D1015" s="564"/>
      <c r="E1015"/>
      <c r="F1015"/>
      <c r="G1015"/>
    </row>
    <row r="1016" spans="2:7" x14ac:dyDescent="0.25">
      <c r="B1016" s="564"/>
      <c r="C1016" s="564"/>
      <c r="D1016" s="564"/>
      <c r="E1016"/>
      <c r="F1016"/>
      <c r="G1016"/>
    </row>
    <row r="1017" spans="2:7" x14ac:dyDescent="0.25">
      <c r="B1017" s="564"/>
      <c r="C1017" s="564"/>
      <c r="D1017" s="564"/>
      <c r="E1017"/>
      <c r="F1017"/>
      <c r="G1017"/>
    </row>
    <row r="1018" spans="2:7" x14ac:dyDescent="0.25">
      <c r="B1018" s="564"/>
      <c r="C1018" s="564"/>
      <c r="D1018" s="564"/>
      <c r="E1018"/>
      <c r="F1018"/>
      <c r="G1018"/>
    </row>
    <row r="1019" spans="2:7" x14ac:dyDescent="0.25">
      <c r="B1019" s="564"/>
      <c r="C1019" s="564"/>
      <c r="D1019" s="564"/>
      <c r="E1019"/>
      <c r="F1019"/>
      <c r="G1019"/>
    </row>
    <row r="1020" spans="2:7" x14ac:dyDescent="0.25">
      <c r="B1020" s="564"/>
      <c r="C1020" s="564"/>
      <c r="D1020" s="564"/>
      <c r="E1020"/>
      <c r="F1020"/>
      <c r="G1020"/>
    </row>
    <row r="1021" spans="2:7" x14ac:dyDescent="0.25">
      <c r="B1021" s="564"/>
      <c r="C1021" s="564"/>
      <c r="D1021" s="564"/>
      <c r="E1021"/>
      <c r="F1021"/>
      <c r="G1021"/>
    </row>
    <row r="1022" spans="2:7" x14ac:dyDescent="0.25">
      <c r="B1022" s="564"/>
      <c r="C1022" s="564"/>
      <c r="D1022" s="564"/>
      <c r="E1022"/>
      <c r="F1022"/>
      <c r="G1022"/>
    </row>
    <row r="1023" spans="2:7" x14ac:dyDescent="0.25">
      <c r="B1023" s="564"/>
      <c r="C1023" s="564"/>
      <c r="D1023" s="564"/>
      <c r="E1023"/>
      <c r="F1023"/>
      <c r="G1023"/>
    </row>
    <row r="1024" spans="2:7" x14ac:dyDescent="0.25">
      <c r="B1024" s="564"/>
      <c r="C1024" s="564"/>
      <c r="D1024" s="564"/>
      <c r="E1024"/>
      <c r="F1024"/>
      <c r="G1024"/>
    </row>
    <row r="1025" spans="2:7" x14ac:dyDescent="0.25">
      <c r="B1025" s="564"/>
      <c r="C1025" s="564"/>
      <c r="D1025" s="564"/>
      <c r="E1025"/>
      <c r="F1025"/>
      <c r="G1025"/>
    </row>
    <row r="1026" spans="2:7" x14ac:dyDescent="0.25">
      <c r="B1026" s="564"/>
      <c r="C1026" s="564"/>
      <c r="D1026" s="564"/>
      <c r="E1026"/>
      <c r="F1026"/>
      <c r="G1026"/>
    </row>
    <row r="1027" spans="2:7" x14ac:dyDescent="0.25">
      <c r="B1027" s="564"/>
      <c r="C1027" s="564"/>
      <c r="D1027" s="564"/>
      <c r="E1027"/>
      <c r="F1027"/>
      <c r="G1027"/>
    </row>
    <row r="1028" spans="2:7" x14ac:dyDescent="0.25">
      <c r="B1028" s="564"/>
      <c r="C1028" s="564"/>
      <c r="D1028" s="564"/>
      <c r="E1028"/>
      <c r="F1028"/>
      <c r="G1028"/>
    </row>
    <row r="1029" spans="2:7" x14ac:dyDescent="0.25">
      <c r="B1029" s="564"/>
      <c r="C1029" s="564"/>
      <c r="D1029" s="564"/>
      <c r="E1029"/>
      <c r="F1029"/>
      <c r="G1029"/>
    </row>
    <row r="1030" spans="2:7" x14ac:dyDescent="0.25">
      <c r="B1030" s="564"/>
      <c r="C1030" s="564"/>
      <c r="D1030" s="564"/>
      <c r="E1030"/>
      <c r="F1030"/>
      <c r="G1030"/>
    </row>
    <row r="1031" spans="2:7" x14ac:dyDescent="0.25">
      <c r="B1031" s="564"/>
      <c r="C1031" s="564"/>
      <c r="D1031" s="564"/>
      <c r="E1031"/>
      <c r="F1031"/>
      <c r="G1031"/>
    </row>
    <row r="1032" spans="2:7" x14ac:dyDescent="0.25">
      <c r="B1032" s="564"/>
      <c r="C1032" s="564"/>
      <c r="D1032" s="564"/>
      <c r="E1032"/>
      <c r="F1032"/>
      <c r="G1032"/>
    </row>
    <row r="1033" spans="2:7" x14ac:dyDescent="0.25">
      <c r="B1033" s="564"/>
      <c r="C1033" s="564"/>
      <c r="D1033" s="564"/>
      <c r="E1033"/>
      <c r="F1033"/>
      <c r="G1033"/>
    </row>
    <row r="1034" spans="2:7" x14ac:dyDescent="0.25">
      <c r="B1034" s="564"/>
      <c r="C1034" s="564"/>
      <c r="D1034" s="564"/>
      <c r="E1034"/>
      <c r="F1034"/>
      <c r="G1034"/>
    </row>
    <row r="1035" spans="2:7" x14ac:dyDescent="0.25">
      <c r="B1035" s="564"/>
      <c r="C1035" s="564"/>
      <c r="D1035" s="564"/>
      <c r="E1035"/>
      <c r="F1035"/>
      <c r="G1035"/>
    </row>
    <row r="1036" spans="2:7" x14ac:dyDescent="0.25">
      <c r="B1036" s="564"/>
      <c r="C1036" s="564"/>
      <c r="D1036" s="564"/>
      <c r="E1036"/>
      <c r="F1036"/>
      <c r="G1036"/>
    </row>
    <row r="1037" spans="2:7" x14ac:dyDescent="0.25">
      <c r="B1037" s="564"/>
      <c r="C1037" s="564"/>
      <c r="D1037" s="564"/>
      <c r="E1037"/>
      <c r="F1037"/>
      <c r="G1037"/>
    </row>
    <row r="1038" spans="2:7" x14ac:dyDescent="0.25">
      <c r="B1038" s="564"/>
      <c r="C1038" s="564"/>
      <c r="D1038" s="564"/>
      <c r="E1038"/>
      <c r="F1038"/>
      <c r="G1038"/>
    </row>
    <row r="1039" spans="2:7" x14ac:dyDescent="0.25">
      <c r="B1039" s="564"/>
      <c r="C1039" s="564"/>
      <c r="D1039" s="564"/>
      <c r="E1039"/>
      <c r="F1039"/>
      <c r="G1039"/>
    </row>
    <row r="1040" spans="2:7" x14ac:dyDescent="0.25">
      <c r="B1040" s="564"/>
      <c r="C1040" s="564"/>
      <c r="D1040" s="564"/>
      <c r="E1040"/>
      <c r="F1040"/>
      <c r="G1040"/>
    </row>
    <row r="1041" spans="2:7" x14ac:dyDescent="0.25">
      <c r="B1041" s="564"/>
      <c r="C1041" s="564"/>
      <c r="D1041" s="564"/>
      <c r="E1041"/>
      <c r="F1041"/>
      <c r="G1041"/>
    </row>
    <row r="1042" spans="2:7" x14ac:dyDescent="0.25">
      <c r="B1042" s="564"/>
      <c r="C1042" s="564"/>
      <c r="D1042" s="564"/>
      <c r="E1042"/>
      <c r="F1042"/>
      <c r="G1042"/>
    </row>
    <row r="1043" spans="2:7" x14ac:dyDescent="0.25">
      <c r="B1043" s="564"/>
      <c r="C1043" s="564"/>
      <c r="D1043" s="564"/>
      <c r="E1043"/>
      <c r="F1043"/>
      <c r="G1043"/>
    </row>
    <row r="1044" spans="2:7" x14ac:dyDescent="0.25">
      <c r="B1044" s="564"/>
      <c r="C1044" s="564"/>
      <c r="D1044" s="564"/>
      <c r="E1044"/>
      <c r="F1044"/>
      <c r="G1044"/>
    </row>
    <row r="1045" spans="2:7" x14ac:dyDescent="0.25">
      <c r="B1045" s="564"/>
      <c r="C1045" s="564"/>
      <c r="D1045" s="564"/>
      <c r="E1045"/>
      <c r="F1045"/>
      <c r="G1045"/>
    </row>
    <row r="1046" spans="2:7" x14ac:dyDescent="0.25">
      <c r="B1046" s="564"/>
      <c r="C1046" s="564"/>
      <c r="D1046" s="564"/>
      <c r="E1046"/>
      <c r="F1046"/>
      <c r="G1046"/>
    </row>
    <row r="1047" spans="2:7" x14ac:dyDescent="0.25">
      <c r="B1047" s="564"/>
      <c r="C1047" s="564"/>
      <c r="D1047" s="564"/>
      <c r="E1047"/>
      <c r="F1047"/>
      <c r="G1047"/>
    </row>
    <row r="1048" spans="2:7" x14ac:dyDescent="0.25">
      <c r="B1048" s="564"/>
      <c r="C1048" s="564"/>
      <c r="D1048" s="564"/>
      <c r="E1048"/>
      <c r="F1048"/>
      <c r="G1048"/>
    </row>
    <row r="1049" spans="2:7" x14ac:dyDescent="0.25">
      <c r="B1049" s="564"/>
      <c r="C1049" s="564"/>
      <c r="D1049" s="564"/>
      <c r="E1049"/>
      <c r="F1049"/>
      <c r="G1049"/>
    </row>
    <row r="1050" spans="2:7" x14ac:dyDescent="0.25">
      <c r="B1050" s="564"/>
      <c r="C1050" s="564"/>
      <c r="D1050" s="564"/>
      <c r="E1050"/>
      <c r="F1050"/>
      <c r="G1050"/>
    </row>
    <row r="1051" spans="2:7" x14ac:dyDescent="0.25">
      <c r="B1051" s="564"/>
      <c r="C1051" s="564"/>
      <c r="D1051" s="564"/>
      <c r="E1051"/>
      <c r="F1051"/>
      <c r="G1051"/>
    </row>
    <row r="1052" spans="2:7" x14ac:dyDescent="0.25">
      <c r="B1052" s="564"/>
      <c r="C1052" s="564"/>
      <c r="D1052" s="564"/>
      <c r="E1052"/>
      <c r="F1052"/>
      <c r="G1052"/>
    </row>
    <row r="1053" spans="2:7" x14ac:dyDescent="0.25">
      <c r="B1053" s="564"/>
      <c r="C1053" s="564"/>
      <c r="D1053" s="564"/>
      <c r="E1053"/>
      <c r="F1053"/>
      <c r="G1053"/>
    </row>
    <row r="1054" spans="2:7" x14ac:dyDescent="0.25">
      <c r="B1054" s="564"/>
      <c r="C1054" s="564"/>
      <c r="D1054" s="564"/>
      <c r="E1054"/>
      <c r="F1054"/>
      <c r="G1054"/>
    </row>
    <row r="1055" spans="2:7" x14ac:dyDescent="0.25">
      <c r="B1055" s="564"/>
      <c r="C1055" s="564"/>
      <c r="D1055" s="564"/>
      <c r="E1055"/>
      <c r="F1055"/>
      <c r="G1055"/>
    </row>
    <row r="1056" spans="2:7" x14ac:dyDescent="0.25">
      <c r="B1056" s="564"/>
      <c r="C1056" s="564"/>
      <c r="D1056" s="564"/>
      <c r="E1056"/>
      <c r="F1056"/>
      <c r="G1056"/>
    </row>
    <row r="1057" spans="2:7" x14ac:dyDescent="0.25">
      <c r="B1057" s="564"/>
      <c r="C1057" s="564"/>
      <c r="D1057" s="564"/>
      <c r="E1057"/>
      <c r="F1057"/>
      <c r="G1057"/>
    </row>
    <row r="1058" spans="2:7" x14ac:dyDescent="0.25">
      <c r="B1058" s="564"/>
      <c r="C1058" s="564"/>
      <c r="D1058" s="564"/>
      <c r="E1058"/>
      <c r="F1058"/>
      <c r="G1058"/>
    </row>
    <row r="1059" spans="2:7" x14ac:dyDescent="0.25">
      <c r="B1059" s="564"/>
      <c r="C1059" s="564"/>
      <c r="D1059" s="564"/>
      <c r="E1059"/>
      <c r="F1059"/>
      <c r="G1059"/>
    </row>
    <row r="1060" spans="2:7" x14ac:dyDescent="0.25">
      <c r="B1060" s="564"/>
      <c r="C1060" s="564"/>
      <c r="D1060" s="564"/>
      <c r="E1060"/>
      <c r="F1060"/>
      <c r="G1060"/>
    </row>
    <row r="1061" spans="2:7" x14ac:dyDescent="0.25">
      <c r="B1061" s="564"/>
      <c r="C1061" s="564"/>
      <c r="D1061" s="564"/>
      <c r="E1061"/>
      <c r="F1061"/>
      <c r="G1061"/>
    </row>
    <row r="1062" spans="2:7" x14ac:dyDescent="0.25">
      <c r="B1062" s="564"/>
      <c r="C1062" s="564"/>
      <c r="D1062" s="564"/>
      <c r="E1062"/>
      <c r="F1062"/>
      <c r="G1062"/>
    </row>
    <row r="1063" spans="2:7" x14ac:dyDescent="0.25">
      <c r="B1063" s="564"/>
      <c r="C1063" s="564"/>
      <c r="D1063" s="564"/>
      <c r="E1063"/>
      <c r="F1063"/>
      <c r="G1063"/>
    </row>
    <row r="1064" spans="2:7" x14ac:dyDescent="0.25">
      <c r="B1064" s="564"/>
      <c r="C1064" s="564"/>
      <c r="D1064" s="564"/>
      <c r="E1064"/>
      <c r="F1064"/>
      <c r="G1064"/>
    </row>
    <row r="1065" spans="2:7" x14ac:dyDescent="0.25">
      <c r="B1065" s="564"/>
      <c r="C1065" s="564"/>
      <c r="D1065" s="564"/>
      <c r="E1065"/>
      <c r="F1065"/>
      <c r="G1065"/>
    </row>
    <row r="1066" spans="2:7" x14ac:dyDescent="0.25">
      <c r="B1066" s="564"/>
      <c r="C1066" s="564"/>
      <c r="D1066" s="564"/>
      <c r="E1066"/>
      <c r="F1066"/>
      <c r="G1066"/>
    </row>
    <row r="1067" spans="2:7" x14ac:dyDescent="0.25">
      <c r="B1067" s="564"/>
      <c r="C1067" s="564"/>
      <c r="D1067" s="564"/>
      <c r="E1067"/>
      <c r="F1067"/>
      <c r="G1067"/>
    </row>
    <row r="1068" spans="2:7" x14ac:dyDescent="0.25">
      <c r="B1068" s="564"/>
      <c r="C1068" s="564"/>
      <c r="D1068" s="564"/>
      <c r="E1068"/>
      <c r="F1068"/>
      <c r="G1068"/>
    </row>
    <row r="1069" spans="2:7" x14ac:dyDescent="0.25">
      <c r="B1069" s="564"/>
      <c r="C1069" s="564"/>
      <c r="D1069" s="564"/>
      <c r="E1069"/>
      <c r="F1069"/>
      <c r="G1069"/>
    </row>
    <row r="1070" spans="2:7" x14ac:dyDescent="0.25">
      <c r="B1070" s="564"/>
      <c r="C1070" s="564"/>
      <c r="D1070" s="564"/>
      <c r="E1070"/>
      <c r="F1070"/>
      <c r="G1070"/>
    </row>
    <row r="1071" spans="2:7" x14ac:dyDescent="0.25">
      <c r="B1071" s="564"/>
      <c r="C1071" s="564"/>
      <c r="D1071" s="564"/>
      <c r="E1071"/>
      <c r="F1071"/>
      <c r="G1071"/>
    </row>
    <row r="1072" spans="2:7" x14ac:dyDescent="0.25">
      <c r="B1072" s="564"/>
      <c r="C1072" s="564"/>
      <c r="D1072" s="564"/>
      <c r="E1072"/>
      <c r="F1072"/>
      <c r="G1072"/>
    </row>
    <row r="1073" spans="2:7" x14ac:dyDescent="0.25">
      <c r="B1073" s="564"/>
      <c r="C1073" s="564"/>
      <c r="D1073" s="564"/>
      <c r="E1073"/>
      <c r="F1073"/>
      <c r="G1073"/>
    </row>
    <row r="1074" spans="2:7" x14ac:dyDescent="0.25">
      <c r="B1074" s="564"/>
      <c r="C1074" s="564"/>
      <c r="D1074" s="564"/>
      <c r="E1074"/>
      <c r="F1074"/>
      <c r="G1074"/>
    </row>
    <row r="1075" spans="2:7" x14ac:dyDescent="0.25">
      <c r="B1075" s="564"/>
      <c r="C1075" s="564"/>
      <c r="D1075" s="564"/>
      <c r="E1075"/>
      <c r="F1075"/>
      <c r="G1075"/>
    </row>
    <row r="1076" spans="2:7" x14ac:dyDescent="0.25">
      <c r="B1076" s="564"/>
      <c r="C1076" s="564"/>
      <c r="D1076" s="564"/>
      <c r="E1076"/>
      <c r="F1076"/>
      <c r="G1076"/>
    </row>
    <row r="1077" spans="2:7" x14ac:dyDescent="0.25">
      <c r="B1077" s="564"/>
      <c r="C1077" s="564"/>
      <c r="D1077" s="564"/>
      <c r="E1077"/>
      <c r="F1077"/>
      <c r="G1077"/>
    </row>
    <row r="1078" spans="2:7" x14ac:dyDescent="0.25">
      <c r="B1078" s="564"/>
      <c r="C1078" s="564"/>
      <c r="D1078" s="564"/>
      <c r="E1078"/>
      <c r="F1078"/>
      <c r="G1078"/>
    </row>
    <row r="1079" spans="2:7" x14ac:dyDescent="0.25">
      <c r="B1079" s="564"/>
      <c r="C1079" s="564"/>
      <c r="D1079" s="564"/>
      <c r="E1079"/>
      <c r="F1079"/>
      <c r="G1079"/>
    </row>
    <row r="1080" spans="2:7" x14ac:dyDescent="0.25">
      <c r="B1080" s="564"/>
      <c r="C1080" s="564"/>
      <c r="D1080" s="564"/>
      <c r="E1080"/>
      <c r="F1080"/>
      <c r="G1080"/>
    </row>
    <row r="1081" spans="2:7" x14ac:dyDescent="0.25">
      <c r="B1081" s="564"/>
      <c r="C1081" s="564"/>
      <c r="D1081" s="564"/>
      <c r="E1081"/>
      <c r="F1081"/>
      <c r="G1081"/>
    </row>
    <row r="1082" spans="2:7" x14ac:dyDescent="0.25">
      <c r="B1082" s="564"/>
      <c r="C1082" s="564"/>
      <c r="D1082" s="564"/>
      <c r="E1082"/>
      <c r="F1082"/>
      <c r="G1082"/>
    </row>
    <row r="1083" spans="2:7" x14ac:dyDescent="0.25">
      <c r="B1083" s="564"/>
      <c r="C1083" s="564"/>
      <c r="D1083" s="564"/>
      <c r="E1083"/>
      <c r="F1083"/>
      <c r="G1083"/>
    </row>
    <row r="1084" spans="2:7" x14ac:dyDescent="0.25">
      <c r="B1084" s="564"/>
      <c r="C1084" s="564"/>
      <c r="D1084" s="564"/>
      <c r="E1084"/>
      <c r="F1084"/>
      <c r="G1084"/>
    </row>
    <row r="1085" spans="2:7" x14ac:dyDescent="0.25">
      <c r="B1085" s="564"/>
      <c r="C1085" s="564"/>
      <c r="D1085" s="564"/>
      <c r="E1085"/>
      <c r="F1085"/>
      <c r="G1085"/>
    </row>
    <row r="1086" spans="2:7" x14ac:dyDescent="0.25">
      <c r="B1086" s="564"/>
      <c r="C1086" s="564"/>
      <c r="D1086" s="564"/>
      <c r="E1086"/>
      <c r="F1086"/>
      <c r="G1086"/>
    </row>
    <row r="1087" spans="2:7" x14ac:dyDescent="0.25">
      <c r="B1087" s="564"/>
      <c r="C1087" s="564"/>
      <c r="D1087" s="564"/>
      <c r="E1087"/>
      <c r="F1087"/>
      <c r="G1087"/>
    </row>
    <row r="1088" spans="2:7" x14ac:dyDescent="0.25">
      <c r="B1088" s="564"/>
      <c r="C1088" s="564"/>
      <c r="D1088" s="564"/>
      <c r="E1088"/>
      <c r="F1088"/>
      <c r="G1088"/>
    </row>
    <row r="1089" spans="2:7" x14ac:dyDescent="0.25">
      <c r="B1089" s="564"/>
      <c r="C1089" s="564"/>
      <c r="D1089" s="564"/>
      <c r="E1089"/>
      <c r="F1089"/>
      <c r="G1089"/>
    </row>
    <row r="1090" spans="2:7" x14ac:dyDescent="0.25">
      <c r="B1090" s="564"/>
      <c r="C1090" s="564"/>
      <c r="D1090" s="564"/>
      <c r="E1090"/>
      <c r="F1090"/>
      <c r="G1090"/>
    </row>
    <row r="1091" spans="2:7" x14ac:dyDescent="0.25">
      <c r="B1091" s="564"/>
      <c r="C1091" s="564"/>
      <c r="D1091" s="564"/>
      <c r="E1091"/>
      <c r="F1091"/>
      <c r="G1091"/>
    </row>
    <row r="1092" spans="2:7" x14ac:dyDescent="0.25">
      <c r="B1092" s="564"/>
      <c r="C1092" s="564"/>
      <c r="D1092" s="564"/>
      <c r="E1092"/>
      <c r="F1092"/>
      <c r="G1092"/>
    </row>
    <row r="1093" spans="2:7" x14ac:dyDescent="0.25">
      <c r="B1093" s="564"/>
      <c r="C1093" s="564"/>
      <c r="D1093" s="564"/>
      <c r="E1093"/>
      <c r="F1093"/>
      <c r="G1093"/>
    </row>
    <row r="1094" spans="2:7" x14ac:dyDescent="0.25">
      <c r="B1094" s="564"/>
      <c r="C1094" s="564"/>
      <c r="D1094" s="564"/>
      <c r="E1094"/>
      <c r="F1094"/>
      <c r="G1094"/>
    </row>
    <row r="1095" spans="2:7" x14ac:dyDescent="0.25">
      <c r="B1095" s="564"/>
      <c r="C1095" s="564"/>
      <c r="D1095" s="564"/>
      <c r="E1095"/>
      <c r="F1095"/>
      <c r="G1095"/>
    </row>
    <row r="1096" spans="2:7" x14ac:dyDescent="0.25">
      <c r="B1096" s="564"/>
      <c r="C1096" s="564"/>
      <c r="D1096" s="564"/>
      <c r="E1096"/>
      <c r="F1096"/>
      <c r="G1096"/>
    </row>
    <row r="1097" spans="2:7" x14ac:dyDescent="0.25">
      <c r="B1097" s="564"/>
      <c r="C1097" s="564"/>
      <c r="D1097" s="564"/>
      <c r="E1097"/>
      <c r="F1097"/>
      <c r="G1097"/>
    </row>
    <row r="1098" spans="2:7" x14ac:dyDescent="0.25">
      <c r="B1098" s="564"/>
      <c r="C1098" s="564"/>
      <c r="D1098" s="564"/>
      <c r="E1098"/>
      <c r="F1098"/>
      <c r="G1098"/>
    </row>
    <row r="1099" spans="2:7" x14ac:dyDescent="0.25">
      <c r="B1099" s="564"/>
      <c r="C1099" s="564"/>
      <c r="D1099" s="564"/>
      <c r="E1099"/>
      <c r="F1099"/>
      <c r="G1099"/>
    </row>
    <row r="1100" spans="2:7" x14ac:dyDescent="0.25">
      <c r="B1100" s="564"/>
      <c r="C1100" s="564"/>
      <c r="D1100" s="564"/>
      <c r="E1100"/>
      <c r="F1100"/>
      <c r="G1100"/>
    </row>
    <row r="1101" spans="2:7" x14ac:dyDescent="0.25">
      <c r="B1101" s="564"/>
      <c r="C1101" s="564"/>
      <c r="D1101" s="564"/>
      <c r="E1101"/>
      <c r="F1101"/>
      <c r="G1101"/>
    </row>
    <row r="1102" spans="2:7" x14ac:dyDescent="0.25">
      <c r="B1102" s="564"/>
      <c r="C1102" s="564"/>
      <c r="D1102" s="564"/>
      <c r="E1102"/>
      <c r="F1102"/>
      <c r="G1102"/>
    </row>
    <row r="1103" spans="2:7" x14ac:dyDescent="0.25">
      <c r="B1103" s="564"/>
      <c r="C1103" s="564"/>
      <c r="D1103" s="564"/>
      <c r="E1103"/>
      <c r="F1103"/>
      <c r="G1103"/>
    </row>
    <row r="1104" spans="2:7" x14ac:dyDescent="0.25">
      <c r="B1104" s="564"/>
      <c r="C1104" s="564"/>
      <c r="D1104" s="564"/>
      <c r="E1104"/>
      <c r="F1104"/>
      <c r="G1104"/>
    </row>
    <row r="1105" spans="2:7" x14ac:dyDescent="0.25">
      <c r="B1105" s="564"/>
      <c r="C1105" s="564"/>
      <c r="D1105" s="564"/>
      <c r="E1105"/>
      <c r="F1105"/>
      <c r="G1105"/>
    </row>
    <row r="1106" spans="2:7" x14ac:dyDescent="0.25">
      <c r="B1106" s="564"/>
      <c r="C1106" s="564"/>
      <c r="D1106" s="564"/>
      <c r="E1106"/>
      <c r="F1106"/>
      <c r="G1106"/>
    </row>
    <row r="1107" spans="2:7" x14ac:dyDescent="0.25">
      <c r="B1107" s="564"/>
      <c r="C1107" s="564"/>
      <c r="D1107" s="564"/>
      <c r="E1107"/>
      <c r="F1107"/>
      <c r="G1107"/>
    </row>
    <row r="1108" spans="2:7" x14ac:dyDescent="0.25">
      <c r="B1108" s="564"/>
      <c r="C1108" s="564"/>
      <c r="D1108" s="564"/>
      <c r="E1108"/>
      <c r="F1108"/>
      <c r="G1108"/>
    </row>
    <row r="1109" spans="2:7" x14ac:dyDescent="0.25">
      <c r="B1109" s="564"/>
      <c r="C1109" s="564"/>
      <c r="D1109" s="564"/>
      <c r="E1109"/>
      <c r="F1109"/>
      <c r="G1109"/>
    </row>
    <row r="1110" spans="2:7" x14ac:dyDescent="0.25">
      <c r="B1110" s="564"/>
      <c r="C1110" s="564"/>
      <c r="D1110" s="564"/>
      <c r="E1110"/>
      <c r="F1110"/>
      <c r="G1110"/>
    </row>
    <row r="1111" spans="2:7" x14ac:dyDescent="0.25">
      <c r="B1111" s="564"/>
      <c r="C1111" s="564"/>
      <c r="D1111" s="564"/>
      <c r="E1111"/>
      <c r="F1111"/>
      <c r="G1111"/>
    </row>
    <row r="1112" spans="2:7" x14ac:dyDescent="0.25">
      <c r="B1112" s="564"/>
      <c r="C1112" s="564"/>
      <c r="D1112" s="564"/>
      <c r="E1112"/>
      <c r="F1112"/>
      <c r="G1112"/>
    </row>
    <row r="1113" spans="2:7" x14ac:dyDescent="0.25">
      <c r="B1113" s="564"/>
      <c r="C1113" s="564"/>
      <c r="D1113" s="564"/>
      <c r="E1113"/>
      <c r="F1113"/>
      <c r="G1113"/>
    </row>
    <row r="1114" spans="2:7" x14ac:dyDescent="0.25">
      <c r="B1114" s="564"/>
      <c r="C1114" s="564"/>
      <c r="D1114" s="564"/>
      <c r="E1114"/>
      <c r="F1114"/>
      <c r="G1114"/>
    </row>
    <row r="1115" spans="2:7" x14ac:dyDescent="0.25">
      <c r="B1115" s="564"/>
      <c r="C1115" s="564"/>
      <c r="D1115" s="564"/>
      <c r="E1115"/>
      <c r="F1115"/>
      <c r="G1115"/>
    </row>
    <row r="1116" spans="2:7" x14ac:dyDescent="0.25">
      <c r="B1116" s="564"/>
      <c r="C1116" s="564"/>
      <c r="D1116" s="564"/>
      <c r="E1116"/>
      <c r="F1116"/>
      <c r="G1116"/>
    </row>
    <row r="1117" spans="2:7" x14ac:dyDescent="0.25">
      <c r="B1117" s="564"/>
      <c r="C1117" s="564"/>
      <c r="D1117" s="564"/>
      <c r="E1117"/>
      <c r="F1117"/>
      <c r="G1117"/>
    </row>
    <row r="1118" spans="2:7" x14ac:dyDescent="0.25">
      <c r="B1118" s="564"/>
      <c r="C1118" s="564"/>
      <c r="D1118" s="564"/>
      <c r="E1118"/>
      <c r="F1118"/>
      <c r="G1118"/>
    </row>
    <row r="1119" spans="2:7" x14ac:dyDescent="0.25">
      <c r="B1119" s="564"/>
      <c r="C1119" s="564"/>
      <c r="D1119" s="564"/>
      <c r="E1119"/>
      <c r="F1119"/>
      <c r="G1119"/>
    </row>
    <row r="1120" spans="2:7" x14ac:dyDescent="0.25">
      <c r="B1120" s="564"/>
      <c r="C1120" s="564"/>
      <c r="D1120" s="564"/>
      <c r="E1120"/>
      <c r="F1120"/>
      <c r="G1120"/>
    </row>
    <row r="1121" spans="2:7" x14ac:dyDescent="0.25">
      <c r="B1121" s="564"/>
      <c r="C1121" s="564"/>
      <c r="D1121" s="564"/>
      <c r="E1121"/>
      <c r="F1121"/>
      <c r="G1121"/>
    </row>
    <row r="1122" spans="2:7" x14ac:dyDescent="0.25">
      <c r="B1122" s="564"/>
      <c r="C1122" s="564"/>
      <c r="D1122" s="564"/>
      <c r="E1122"/>
      <c r="F1122"/>
      <c r="G1122"/>
    </row>
    <row r="1123" spans="2:7" x14ac:dyDescent="0.25">
      <c r="B1123" s="564"/>
      <c r="C1123" s="564"/>
      <c r="D1123" s="564"/>
      <c r="E1123"/>
      <c r="F1123"/>
      <c r="G1123"/>
    </row>
    <row r="1124" spans="2:7" x14ac:dyDescent="0.25">
      <c r="B1124" s="564"/>
      <c r="C1124" s="564"/>
      <c r="D1124" s="564"/>
      <c r="E1124"/>
      <c r="F1124"/>
      <c r="G1124"/>
    </row>
    <row r="1125" spans="2:7" x14ac:dyDescent="0.25">
      <c r="B1125" s="564"/>
      <c r="C1125" s="564"/>
      <c r="D1125" s="564"/>
      <c r="E1125"/>
      <c r="F1125"/>
      <c r="G1125"/>
    </row>
    <row r="1126" spans="2:7" x14ac:dyDescent="0.25">
      <c r="B1126" s="564"/>
      <c r="C1126" s="564"/>
      <c r="D1126" s="564"/>
      <c r="E1126"/>
      <c r="F1126"/>
      <c r="G1126"/>
    </row>
    <row r="1127" spans="2:7" x14ac:dyDescent="0.25">
      <c r="B1127" s="564"/>
      <c r="C1127" s="564"/>
      <c r="D1127" s="564"/>
      <c r="E1127"/>
      <c r="F1127"/>
      <c r="G1127"/>
    </row>
    <row r="1128" spans="2:7" x14ac:dyDescent="0.25">
      <c r="B1128" s="564"/>
      <c r="C1128" s="564"/>
      <c r="D1128" s="564"/>
      <c r="E1128"/>
      <c r="F1128"/>
      <c r="G1128"/>
    </row>
    <row r="1129" spans="2:7" x14ac:dyDescent="0.25">
      <c r="B1129" s="564"/>
      <c r="C1129" s="564"/>
      <c r="D1129" s="564"/>
      <c r="E1129"/>
      <c r="F1129"/>
      <c r="G1129"/>
    </row>
    <row r="1130" spans="2:7" x14ac:dyDescent="0.25">
      <c r="B1130" s="564"/>
      <c r="C1130" s="564"/>
      <c r="D1130" s="564"/>
      <c r="E1130"/>
      <c r="F1130"/>
      <c r="G1130"/>
    </row>
    <row r="1131" spans="2:7" x14ac:dyDescent="0.25">
      <c r="B1131" s="564"/>
      <c r="C1131" s="564"/>
      <c r="D1131" s="564"/>
      <c r="E1131"/>
      <c r="F1131"/>
      <c r="G1131"/>
    </row>
    <row r="1132" spans="2:7" x14ac:dyDescent="0.25">
      <c r="B1132" s="564"/>
      <c r="C1132" s="564"/>
      <c r="D1132" s="564"/>
      <c r="E1132"/>
      <c r="F1132"/>
      <c r="G1132"/>
    </row>
    <row r="1133" spans="2:7" x14ac:dyDescent="0.25">
      <c r="B1133" s="564"/>
      <c r="C1133" s="564"/>
      <c r="D1133" s="564"/>
      <c r="E1133"/>
      <c r="F1133"/>
      <c r="G1133"/>
    </row>
    <row r="1134" spans="2:7" x14ac:dyDescent="0.25">
      <c r="B1134" s="564"/>
      <c r="C1134" s="564"/>
      <c r="D1134" s="564"/>
      <c r="E1134"/>
      <c r="F1134"/>
      <c r="G1134"/>
    </row>
    <row r="1135" spans="2:7" x14ac:dyDescent="0.25">
      <c r="B1135" s="564"/>
      <c r="C1135" s="564"/>
      <c r="D1135" s="564"/>
      <c r="E1135"/>
      <c r="F1135"/>
      <c r="G1135"/>
    </row>
    <row r="1136" spans="2:7" x14ac:dyDescent="0.25">
      <c r="B1136" s="564"/>
      <c r="C1136" s="564"/>
      <c r="D1136" s="564"/>
      <c r="E1136"/>
      <c r="F1136"/>
      <c r="G1136"/>
    </row>
    <row r="1137" spans="2:7" x14ac:dyDescent="0.25">
      <c r="B1137" s="564"/>
      <c r="C1137" s="564"/>
      <c r="D1137" s="564"/>
      <c r="E1137"/>
      <c r="F1137"/>
      <c r="G1137"/>
    </row>
    <row r="1138" spans="2:7" x14ac:dyDescent="0.25">
      <c r="B1138" s="564"/>
      <c r="C1138" s="564"/>
      <c r="D1138" s="564"/>
      <c r="E1138"/>
      <c r="F1138"/>
      <c r="G1138"/>
    </row>
    <row r="1139" spans="2:7" x14ac:dyDescent="0.25">
      <c r="B1139" s="564"/>
      <c r="C1139" s="564"/>
      <c r="D1139" s="564"/>
      <c r="E1139"/>
      <c r="F1139"/>
      <c r="G1139"/>
    </row>
    <row r="1140" spans="2:7" x14ac:dyDescent="0.25">
      <c r="B1140" s="564"/>
      <c r="C1140" s="564"/>
      <c r="D1140" s="564"/>
      <c r="E1140"/>
      <c r="F1140"/>
      <c r="G1140"/>
    </row>
    <row r="1141" spans="2:7" x14ac:dyDescent="0.25">
      <c r="B1141" s="564"/>
      <c r="C1141" s="564"/>
      <c r="D1141" s="564"/>
      <c r="E1141"/>
      <c r="F1141"/>
      <c r="G1141"/>
    </row>
    <row r="1142" spans="2:7" x14ac:dyDescent="0.25">
      <c r="B1142" s="564"/>
      <c r="C1142" s="564"/>
      <c r="D1142" s="564"/>
      <c r="E1142"/>
      <c r="F1142"/>
      <c r="G1142"/>
    </row>
    <row r="1143" spans="2:7" x14ac:dyDescent="0.25">
      <c r="B1143" s="564"/>
      <c r="C1143" s="564"/>
      <c r="D1143" s="564"/>
      <c r="E1143"/>
      <c r="F1143"/>
      <c r="G1143"/>
    </row>
    <row r="1144" spans="2:7" x14ac:dyDescent="0.25">
      <c r="B1144" s="564"/>
      <c r="C1144" s="564"/>
      <c r="D1144" s="564"/>
      <c r="E1144"/>
      <c r="F1144"/>
      <c r="G1144"/>
    </row>
    <row r="1145" spans="2:7" x14ac:dyDescent="0.25">
      <c r="B1145" s="564"/>
      <c r="C1145" s="564"/>
      <c r="D1145" s="564"/>
      <c r="E1145"/>
      <c r="F1145"/>
      <c r="G1145"/>
    </row>
    <row r="1146" spans="2:7" x14ac:dyDescent="0.25">
      <c r="B1146" s="564"/>
      <c r="C1146" s="564"/>
      <c r="D1146" s="564"/>
      <c r="E1146"/>
      <c r="F1146"/>
      <c r="G1146"/>
    </row>
    <row r="1147" spans="2:7" x14ac:dyDescent="0.25">
      <c r="B1147" s="564"/>
      <c r="C1147" s="564"/>
      <c r="D1147" s="564"/>
      <c r="E1147"/>
      <c r="F1147"/>
      <c r="G1147"/>
    </row>
    <row r="1148" spans="2:7" x14ac:dyDescent="0.25">
      <c r="B1148" s="564"/>
      <c r="C1148" s="564"/>
      <c r="D1148" s="564"/>
      <c r="E1148"/>
      <c r="F1148"/>
      <c r="G1148"/>
    </row>
    <row r="1149" spans="2:7" x14ac:dyDescent="0.25">
      <c r="B1149" s="564"/>
      <c r="C1149" s="564"/>
      <c r="D1149" s="564"/>
      <c r="E1149"/>
      <c r="F1149"/>
      <c r="G1149"/>
    </row>
    <row r="1150" spans="2:7" x14ac:dyDescent="0.25">
      <c r="B1150" s="564"/>
      <c r="C1150" s="564"/>
      <c r="D1150" s="564"/>
      <c r="E1150"/>
      <c r="F1150"/>
      <c r="G1150"/>
    </row>
    <row r="1151" spans="2:7" x14ac:dyDescent="0.25">
      <c r="B1151" s="564"/>
      <c r="C1151" s="564"/>
      <c r="D1151" s="564"/>
      <c r="E1151"/>
      <c r="F1151"/>
      <c r="G1151"/>
    </row>
    <row r="1152" spans="2:7" x14ac:dyDescent="0.25">
      <c r="B1152" s="564"/>
      <c r="C1152" s="564"/>
      <c r="D1152" s="564"/>
      <c r="E1152"/>
      <c r="F1152"/>
      <c r="G1152"/>
    </row>
    <row r="1153" spans="2:7" x14ac:dyDescent="0.25">
      <c r="B1153" s="564"/>
      <c r="C1153" s="564"/>
      <c r="D1153" s="564"/>
      <c r="E1153"/>
      <c r="F1153"/>
      <c r="G1153"/>
    </row>
    <row r="1154" spans="2:7" x14ac:dyDescent="0.25">
      <c r="B1154" s="564"/>
      <c r="C1154" s="564"/>
      <c r="D1154" s="564"/>
      <c r="E1154"/>
      <c r="F1154"/>
      <c r="G1154"/>
    </row>
    <row r="1155" spans="2:7" x14ac:dyDescent="0.25">
      <c r="B1155" s="564"/>
      <c r="C1155" s="564"/>
      <c r="D1155" s="564"/>
      <c r="E1155"/>
      <c r="F1155"/>
      <c r="G1155"/>
    </row>
    <row r="1156" spans="2:7" x14ac:dyDescent="0.25">
      <c r="B1156" s="564"/>
      <c r="C1156" s="564"/>
      <c r="D1156" s="564"/>
      <c r="E1156"/>
      <c r="F1156"/>
      <c r="G1156"/>
    </row>
    <row r="1157" spans="2:7" x14ac:dyDescent="0.25">
      <c r="B1157" s="564"/>
      <c r="C1157" s="564"/>
      <c r="D1157" s="564"/>
      <c r="E1157"/>
      <c r="F1157"/>
      <c r="G1157"/>
    </row>
    <row r="1158" spans="2:7" x14ac:dyDescent="0.25">
      <c r="B1158" s="564"/>
      <c r="C1158" s="564"/>
      <c r="D1158" s="564"/>
      <c r="E1158"/>
      <c r="F1158"/>
      <c r="G1158"/>
    </row>
    <row r="1159" spans="2:7" x14ac:dyDescent="0.25">
      <c r="B1159" s="564"/>
      <c r="C1159" s="564"/>
      <c r="D1159" s="564"/>
      <c r="E1159"/>
      <c r="F1159"/>
      <c r="G1159"/>
    </row>
    <row r="1160" spans="2:7" x14ac:dyDescent="0.25">
      <c r="B1160" s="564"/>
      <c r="C1160" s="564"/>
      <c r="D1160" s="564"/>
      <c r="E1160"/>
      <c r="F1160"/>
      <c r="G1160"/>
    </row>
    <row r="1161" spans="2:7" x14ac:dyDescent="0.25">
      <c r="B1161" s="564"/>
      <c r="C1161" s="564"/>
      <c r="D1161" s="564"/>
      <c r="E1161"/>
      <c r="F1161"/>
      <c r="G1161"/>
    </row>
    <row r="1162" spans="2:7" x14ac:dyDescent="0.25">
      <c r="B1162" s="564"/>
      <c r="C1162" s="564"/>
      <c r="D1162" s="564"/>
      <c r="E1162"/>
      <c r="F1162"/>
      <c r="G1162"/>
    </row>
    <row r="1163" spans="2:7" x14ac:dyDescent="0.25">
      <c r="B1163" s="564"/>
      <c r="C1163" s="564"/>
      <c r="D1163" s="564"/>
      <c r="E1163"/>
      <c r="F1163"/>
      <c r="G1163"/>
    </row>
    <row r="1164" spans="2:7" x14ac:dyDescent="0.25">
      <c r="B1164" s="564"/>
      <c r="C1164" s="564"/>
      <c r="D1164" s="564"/>
      <c r="E1164"/>
      <c r="F1164"/>
      <c r="G1164"/>
    </row>
    <row r="1165" spans="2:7" x14ac:dyDescent="0.25">
      <c r="B1165" s="564"/>
      <c r="C1165" s="564"/>
      <c r="D1165" s="564"/>
      <c r="E1165"/>
      <c r="F1165"/>
      <c r="G1165"/>
    </row>
    <row r="1166" spans="2:7" x14ac:dyDescent="0.25">
      <c r="B1166" s="564"/>
      <c r="C1166" s="564"/>
      <c r="D1166" s="564"/>
      <c r="E1166"/>
      <c r="F1166"/>
      <c r="G1166"/>
    </row>
    <row r="1167" spans="2:7" x14ac:dyDescent="0.25">
      <c r="B1167" s="564"/>
      <c r="C1167" s="564"/>
      <c r="D1167" s="564"/>
      <c r="E1167"/>
      <c r="F1167"/>
      <c r="G1167"/>
    </row>
    <row r="1168" spans="2:7" x14ac:dyDescent="0.25">
      <c r="B1168" s="564"/>
      <c r="C1168" s="564"/>
      <c r="D1168" s="564"/>
      <c r="E1168"/>
      <c r="F1168"/>
      <c r="G1168"/>
    </row>
    <row r="1169" spans="2:7" x14ac:dyDescent="0.25">
      <c r="B1169" s="564"/>
      <c r="C1169" s="564"/>
      <c r="D1169" s="564"/>
      <c r="E1169"/>
      <c r="F1169"/>
      <c r="G1169"/>
    </row>
    <row r="1170" spans="2:7" x14ac:dyDescent="0.25">
      <c r="B1170" s="564"/>
      <c r="C1170" s="564"/>
      <c r="D1170" s="564"/>
      <c r="E1170"/>
      <c r="F1170"/>
      <c r="G1170"/>
    </row>
    <row r="1171" spans="2:7" x14ac:dyDescent="0.25">
      <c r="B1171" s="564"/>
      <c r="C1171" s="564"/>
      <c r="D1171" s="564"/>
      <c r="E1171"/>
      <c r="F1171"/>
      <c r="G1171"/>
    </row>
    <row r="1172" spans="2:7" x14ac:dyDescent="0.25">
      <c r="B1172" s="564"/>
      <c r="C1172" s="564"/>
      <c r="D1172" s="564"/>
      <c r="E1172"/>
      <c r="F1172"/>
      <c r="G1172"/>
    </row>
    <row r="1173" spans="2:7" x14ac:dyDescent="0.25">
      <c r="B1173" s="564"/>
      <c r="C1173" s="564"/>
      <c r="D1173" s="564"/>
      <c r="E1173"/>
      <c r="F1173"/>
      <c r="G1173"/>
    </row>
    <row r="1174" spans="2:7" x14ac:dyDescent="0.25">
      <c r="B1174" s="564"/>
      <c r="C1174" s="564"/>
      <c r="D1174" s="564"/>
      <c r="E1174"/>
      <c r="F1174"/>
      <c r="G1174"/>
    </row>
    <row r="1175" spans="2:7" x14ac:dyDescent="0.25">
      <c r="B1175" s="564"/>
      <c r="C1175" s="564"/>
      <c r="D1175" s="564"/>
      <c r="E1175"/>
      <c r="F1175"/>
      <c r="G1175"/>
    </row>
    <row r="1176" spans="2:7" x14ac:dyDescent="0.25">
      <c r="B1176" s="564"/>
      <c r="C1176" s="564"/>
      <c r="D1176" s="564"/>
      <c r="E1176"/>
      <c r="F1176"/>
      <c r="G1176"/>
    </row>
    <row r="1177" spans="2:7" x14ac:dyDescent="0.25">
      <c r="B1177" s="564"/>
      <c r="C1177" s="564"/>
      <c r="D1177" s="564"/>
      <c r="E1177"/>
      <c r="F1177"/>
      <c r="G1177"/>
    </row>
    <row r="1178" spans="2:7" x14ac:dyDescent="0.25">
      <c r="B1178" s="564"/>
      <c r="C1178" s="564"/>
      <c r="D1178" s="564"/>
      <c r="E1178"/>
      <c r="F1178"/>
      <c r="G1178"/>
    </row>
    <row r="1179" spans="2:7" x14ac:dyDescent="0.25">
      <c r="B1179" s="564"/>
      <c r="C1179" s="564"/>
      <c r="D1179" s="564"/>
      <c r="E1179"/>
      <c r="F1179"/>
      <c r="G1179"/>
    </row>
    <row r="1180" spans="2:7" x14ac:dyDescent="0.25">
      <c r="B1180" s="564"/>
      <c r="C1180" s="564"/>
      <c r="D1180" s="564"/>
      <c r="E1180"/>
      <c r="F1180"/>
      <c r="G1180"/>
    </row>
    <row r="1181" spans="2:7" x14ac:dyDescent="0.25">
      <c r="B1181" s="564"/>
      <c r="C1181" s="564"/>
      <c r="D1181" s="564"/>
      <c r="E1181"/>
      <c r="F1181"/>
      <c r="G1181"/>
    </row>
    <row r="1182" spans="2:7" x14ac:dyDescent="0.25">
      <c r="B1182" s="564"/>
      <c r="C1182" s="564"/>
      <c r="D1182" s="564"/>
      <c r="E1182"/>
      <c r="F1182"/>
      <c r="G1182"/>
    </row>
    <row r="1183" spans="2:7" x14ac:dyDescent="0.25">
      <c r="B1183" s="564"/>
      <c r="C1183" s="564"/>
      <c r="D1183" s="564"/>
      <c r="E1183"/>
      <c r="F1183"/>
      <c r="G1183"/>
    </row>
    <row r="1184" spans="2:7" x14ac:dyDescent="0.25">
      <c r="B1184" s="564"/>
      <c r="C1184" s="564"/>
      <c r="D1184" s="564"/>
      <c r="E1184"/>
      <c r="F1184"/>
      <c r="G1184"/>
    </row>
    <row r="1185" spans="2:7" x14ac:dyDescent="0.25">
      <c r="B1185" s="564"/>
      <c r="C1185" s="564"/>
      <c r="D1185" s="564"/>
      <c r="E1185"/>
      <c r="F1185"/>
      <c r="G1185"/>
    </row>
    <row r="1186" spans="2:7" x14ac:dyDescent="0.25">
      <c r="B1186" s="564"/>
      <c r="C1186" s="564"/>
      <c r="D1186" s="564"/>
      <c r="E1186"/>
      <c r="F1186"/>
      <c r="G1186"/>
    </row>
    <row r="1187" spans="2:7" x14ac:dyDescent="0.25">
      <c r="B1187" s="564"/>
      <c r="C1187" s="564"/>
      <c r="D1187" s="564"/>
      <c r="E1187"/>
      <c r="F1187"/>
      <c r="G1187"/>
    </row>
    <row r="1188" spans="2:7" x14ac:dyDescent="0.25">
      <c r="B1188" s="564"/>
      <c r="C1188" s="564"/>
      <c r="D1188" s="564"/>
      <c r="E1188"/>
      <c r="F1188"/>
      <c r="G1188"/>
    </row>
    <row r="1189" spans="2:7" x14ac:dyDescent="0.25">
      <c r="B1189" s="564"/>
      <c r="C1189" s="564"/>
      <c r="D1189" s="564"/>
      <c r="E1189"/>
      <c r="F1189"/>
      <c r="G1189"/>
    </row>
    <row r="1190" spans="2:7" x14ac:dyDescent="0.25">
      <c r="B1190" s="564"/>
      <c r="C1190" s="564"/>
      <c r="D1190" s="564"/>
      <c r="E1190"/>
      <c r="F1190"/>
      <c r="G1190"/>
    </row>
    <row r="1191" spans="2:7" x14ac:dyDescent="0.25">
      <c r="B1191" s="564"/>
      <c r="C1191" s="564"/>
      <c r="D1191" s="564"/>
      <c r="E1191"/>
      <c r="F1191"/>
      <c r="G1191"/>
    </row>
    <row r="1192" spans="2:7" x14ac:dyDescent="0.25">
      <c r="B1192" s="564"/>
      <c r="C1192" s="564"/>
      <c r="D1192" s="564"/>
      <c r="E1192"/>
      <c r="F1192"/>
      <c r="G1192"/>
    </row>
    <row r="1193" spans="2:7" x14ac:dyDescent="0.25">
      <c r="B1193" s="564"/>
      <c r="C1193" s="564"/>
      <c r="D1193" s="564"/>
      <c r="E1193"/>
      <c r="F1193"/>
      <c r="G1193"/>
    </row>
    <row r="1194" spans="2:7" x14ac:dyDescent="0.25">
      <c r="B1194" s="564"/>
      <c r="C1194" s="564"/>
      <c r="D1194" s="564"/>
      <c r="E1194"/>
      <c r="F1194"/>
      <c r="G1194"/>
    </row>
    <row r="1195" spans="2:7" x14ac:dyDescent="0.25">
      <c r="B1195" s="564"/>
      <c r="C1195" s="564"/>
      <c r="D1195" s="564"/>
      <c r="E1195"/>
      <c r="F1195"/>
      <c r="G1195"/>
    </row>
    <row r="1196" spans="2:7" x14ac:dyDescent="0.25">
      <c r="B1196" s="564"/>
      <c r="C1196" s="564"/>
      <c r="D1196" s="564"/>
      <c r="E1196"/>
      <c r="F1196"/>
      <c r="G1196"/>
    </row>
    <row r="1197" spans="2:7" x14ac:dyDescent="0.25">
      <c r="B1197" s="564"/>
      <c r="C1197" s="564"/>
      <c r="D1197" s="564"/>
      <c r="E1197"/>
      <c r="F1197"/>
      <c r="G1197"/>
    </row>
    <row r="1198" spans="2:7" x14ac:dyDescent="0.25">
      <c r="B1198" s="564"/>
      <c r="C1198" s="564"/>
      <c r="D1198" s="564"/>
      <c r="E1198"/>
      <c r="F1198"/>
      <c r="G1198"/>
    </row>
    <row r="1199" spans="2:7" x14ac:dyDescent="0.25">
      <c r="B1199" s="564"/>
      <c r="C1199" s="564"/>
      <c r="D1199" s="564"/>
      <c r="E1199"/>
      <c r="F1199"/>
      <c r="G1199"/>
    </row>
    <row r="1200" spans="2:7" x14ac:dyDescent="0.25">
      <c r="B1200" s="564"/>
      <c r="C1200" s="564"/>
      <c r="D1200" s="564"/>
      <c r="E1200"/>
      <c r="F1200"/>
      <c r="G1200"/>
    </row>
    <row r="1201" spans="2:7" x14ac:dyDescent="0.25">
      <c r="B1201" s="564"/>
      <c r="C1201" s="564"/>
      <c r="D1201" s="564"/>
      <c r="E1201"/>
      <c r="F1201"/>
      <c r="G1201"/>
    </row>
    <row r="1202" spans="2:7" x14ac:dyDescent="0.25">
      <c r="B1202" s="564"/>
      <c r="C1202" s="564"/>
      <c r="D1202" s="564"/>
      <c r="E1202"/>
      <c r="F1202"/>
      <c r="G1202"/>
    </row>
    <row r="1203" spans="2:7" x14ac:dyDescent="0.25">
      <c r="B1203" s="564"/>
      <c r="C1203" s="564"/>
      <c r="D1203" s="564"/>
      <c r="E1203"/>
      <c r="F1203"/>
      <c r="G1203"/>
    </row>
    <row r="1204" spans="2:7" x14ac:dyDescent="0.25">
      <c r="B1204" s="564"/>
      <c r="C1204" s="564"/>
      <c r="D1204" s="564"/>
      <c r="E1204"/>
      <c r="F1204"/>
      <c r="G1204"/>
    </row>
    <row r="1205" spans="2:7" x14ac:dyDescent="0.25">
      <c r="B1205" s="564"/>
      <c r="C1205" s="564"/>
      <c r="D1205" s="564"/>
      <c r="E1205"/>
      <c r="F1205"/>
      <c r="G1205"/>
    </row>
    <row r="1206" spans="2:7" x14ac:dyDescent="0.25">
      <c r="B1206" s="564"/>
      <c r="C1206" s="564"/>
      <c r="D1206" s="564"/>
      <c r="E1206"/>
      <c r="F1206"/>
      <c r="G1206"/>
    </row>
    <row r="1207" spans="2:7" x14ac:dyDescent="0.25">
      <c r="B1207" s="564"/>
      <c r="C1207" s="564"/>
      <c r="D1207" s="564"/>
      <c r="E1207"/>
      <c r="F1207"/>
      <c r="G1207"/>
    </row>
    <row r="1208" spans="2:7" x14ac:dyDescent="0.25">
      <c r="B1208" s="564"/>
      <c r="C1208" s="564"/>
      <c r="D1208" s="564"/>
      <c r="E1208"/>
      <c r="F1208"/>
      <c r="G1208"/>
    </row>
    <row r="1209" spans="2:7" x14ac:dyDescent="0.25">
      <c r="B1209" s="564"/>
      <c r="C1209" s="564"/>
      <c r="D1209" s="564"/>
      <c r="E1209"/>
      <c r="F1209"/>
      <c r="G1209"/>
    </row>
    <row r="1210" spans="2:7" x14ac:dyDescent="0.25">
      <c r="B1210" s="564"/>
      <c r="C1210" s="564"/>
      <c r="D1210" s="564"/>
      <c r="E1210"/>
      <c r="F1210"/>
      <c r="G1210"/>
    </row>
    <row r="1211" spans="2:7" x14ac:dyDescent="0.25">
      <c r="B1211" s="564"/>
      <c r="C1211" s="564"/>
      <c r="D1211" s="564"/>
      <c r="E1211"/>
      <c r="F1211"/>
      <c r="G1211"/>
    </row>
    <row r="1212" spans="2:7" x14ac:dyDescent="0.25">
      <c r="B1212" s="564"/>
      <c r="C1212" s="564"/>
      <c r="D1212" s="564"/>
      <c r="E1212"/>
      <c r="F1212"/>
      <c r="G1212"/>
    </row>
    <row r="1213" spans="2:7" x14ac:dyDescent="0.25">
      <c r="B1213" s="564"/>
      <c r="C1213" s="564"/>
      <c r="D1213" s="564"/>
      <c r="E1213"/>
      <c r="F1213"/>
      <c r="G1213"/>
    </row>
    <row r="1214" spans="2:7" x14ac:dyDescent="0.25">
      <c r="B1214" s="564"/>
      <c r="C1214" s="564"/>
      <c r="D1214" s="564"/>
      <c r="E1214"/>
      <c r="F1214"/>
      <c r="G1214"/>
    </row>
    <row r="1215" spans="2:7" x14ac:dyDescent="0.25">
      <c r="B1215" s="564"/>
      <c r="C1215" s="564"/>
      <c r="D1215" s="564"/>
      <c r="E1215"/>
      <c r="F1215"/>
      <c r="G1215"/>
    </row>
    <row r="1216" spans="2:7" x14ac:dyDescent="0.25">
      <c r="B1216" s="564"/>
      <c r="C1216" s="564"/>
      <c r="D1216" s="564"/>
      <c r="E1216"/>
      <c r="F1216"/>
      <c r="G1216"/>
    </row>
    <row r="1217" spans="2:7" x14ac:dyDescent="0.25">
      <c r="B1217" s="564"/>
      <c r="C1217" s="564"/>
      <c r="D1217" s="564"/>
      <c r="E1217"/>
      <c r="F1217"/>
      <c r="G1217"/>
    </row>
    <row r="1218" spans="2:7" x14ac:dyDescent="0.25">
      <c r="B1218" s="564"/>
      <c r="C1218" s="564"/>
      <c r="D1218" s="564"/>
      <c r="E1218"/>
      <c r="F1218"/>
      <c r="G1218"/>
    </row>
    <row r="1219" spans="2:7" x14ac:dyDescent="0.25">
      <c r="B1219" s="564"/>
      <c r="C1219" s="564"/>
      <c r="D1219" s="564"/>
      <c r="E1219"/>
      <c r="F1219"/>
      <c r="G1219"/>
    </row>
    <row r="1220" spans="2:7" x14ac:dyDescent="0.25">
      <c r="B1220" s="564"/>
      <c r="C1220" s="564"/>
      <c r="D1220" s="564"/>
      <c r="E1220"/>
      <c r="F1220"/>
      <c r="G1220"/>
    </row>
    <row r="1221" spans="2:7" x14ac:dyDescent="0.25">
      <c r="B1221" s="564"/>
      <c r="C1221" s="564"/>
      <c r="D1221" s="564"/>
      <c r="E1221"/>
      <c r="F1221"/>
      <c r="G1221"/>
    </row>
    <row r="1222" spans="2:7" x14ac:dyDescent="0.25">
      <c r="B1222" s="564"/>
      <c r="C1222" s="564"/>
      <c r="D1222" s="564"/>
      <c r="E1222"/>
      <c r="F1222"/>
      <c r="G1222"/>
    </row>
    <row r="1223" spans="2:7" x14ac:dyDescent="0.25">
      <c r="B1223" s="564"/>
      <c r="C1223" s="564"/>
      <c r="D1223" s="564"/>
      <c r="E1223"/>
      <c r="F1223"/>
      <c r="G1223"/>
    </row>
    <row r="1224" spans="2:7" x14ac:dyDescent="0.25">
      <c r="B1224" s="564"/>
      <c r="C1224" s="564"/>
      <c r="D1224" s="564"/>
      <c r="E1224"/>
      <c r="F1224"/>
      <c r="G1224"/>
    </row>
    <row r="1225" spans="2:7" x14ac:dyDescent="0.25">
      <c r="B1225" s="564"/>
      <c r="C1225" s="564"/>
      <c r="D1225" s="564"/>
      <c r="E1225"/>
      <c r="F1225"/>
      <c r="G1225"/>
    </row>
    <row r="1226" spans="2:7" x14ac:dyDescent="0.25">
      <c r="B1226" s="564"/>
      <c r="C1226" s="564"/>
      <c r="D1226" s="564"/>
      <c r="E1226"/>
      <c r="F1226"/>
      <c r="G1226"/>
    </row>
    <row r="1227" spans="2:7" x14ac:dyDescent="0.25">
      <c r="B1227" s="564"/>
      <c r="C1227" s="564"/>
      <c r="D1227" s="564"/>
      <c r="E1227"/>
      <c r="F1227"/>
      <c r="G1227"/>
    </row>
    <row r="1228" spans="2:7" x14ac:dyDescent="0.25">
      <c r="B1228" s="564"/>
      <c r="C1228" s="564"/>
      <c r="D1228" s="564"/>
      <c r="E1228"/>
      <c r="F1228"/>
      <c r="G1228"/>
    </row>
    <row r="1229" spans="2:7" x14ac:dyDescent="0.25">
      <c r="B1229" s="564"/>
      <c r="C1229" s="564"/>
      <c r="D1229" s="564"/>
      <c r="E1229"/>
      <c r="F1229"/>
      <c r="G1229"/>
    </row>
    <row r="1230" spans="2:7" x14ac:dyDescent="0.25">
      <c r="B1230" s="564"/>
      <c r="C1230" s="564"/>
      <c r="D1230" s="564"/>
      <c r="E1230"/>
      <c r="F1230"/>
      <c r="G1230"/>
    </row>
    <row r="1231" spans="2:7" x14ac:dyDescent="0.25">
      <c r="B1231" s="564"/>
      <c r="C1231" s="564"/>
      <c r="D1231" s="564"/>
      <c r="E1231"/>
      <c r="F1231"/>
      <c r="G1231"/>
    </row>
    <row r="1232" spans="2:7" x14ac:dyDescent="0.25">
      <c r="B1232" s="564"/>
      <c r="C1232" s="564"/>
      <c r="D1232" s="564"/>
      <c r="E1232"/>
      <c r="F1232"/>
      <c r="G1232"/>
    </row>
    <row r="1233" spans="2:7" x14ac:dyDescent="0.25">
      <c r="B1233" s="564"/>
      <c r="C1233" s="564"/>
      <c r="D1233" s="564"/>
      <c r="E1233"/>
      <c r="F1233"/>
      <c r="G1233"/>
    </row>
    <row r="1234" spans="2:7" x14ac:dyDescent="0.25">
      <c r="B1234" s="564"/>
      <c r="C1234" s="564"/>
      <c r="D1234" s="564"/>
      <c r="E1234"/>
      <c r="F1234"/>
      <c r="G1234"/>
    </row>
    <row r="1235" spans="2:7" x14ac:dyDescent="0.25">
      <c r="B1235" s="564"/>
      <c r="C1235" s="564"/>
      <c r="D1235" s="564"/>
      <c r="E1235"/>
      <c r="F1235"/>
      <c r="G1235"/>
    </row>
    <row r="1236" spans="2:7" x14ac:dyDescent="0.25">
      <c r="B1236" s="564"/>
      <c r="C1236" s="564"/>
      <c r="D1236" s="564"/>
      <c r="E1236"/>
      <c r="F1236"/>
      <c r="G1236"/>
    </row>
    <row r="1237" spans="2:7" x14ac:dyDescent="0.25">
      <c r="B1237" s="564"/>
      <c r="C1237" s="564"/>
      <c r="D1237" s="564"/>
      <c r="E1237"/>
      <c r="F1237"/>
      <c r="G1237"/>
    </row>
    <row r="1238" spans="2:7" x14ac:dyDescent="0.25">
      <c r="B1238" s="564"/>
      <c r="C1238" s="564"/>
      <c r="D1238" s="564"/>
      <c r="E1238"/>
      <c r="F1238"/>
      <c r="G1238"/>
    </row>
    <row r="1239" spans="2:7" x14ac:dyDescent="0.25">
      <c r="B1239" s="564"/>
      <c r="C1239" s="564"/>
      <c r="D1239" s="564"/>
      <c r="E1239"/>
      <c r="F1239"/>
      <c r="G1239"/>
    </row>
    <row r="1240" spans="2:7" x14ac:dyDescent="0.25">
      <c r="B1240" s="564"/>
      <c r="C1240" s="564"/>
      <c r="D1240" s="564"/>
      <c r="E1240"/>
      <c r="F1240"/>
      <c r="G1240"/>
    </row>
    <row r="1241" spans="2:7" x14ac:dyDescent="0.25">
      <c r="B1241" s="564"/>
      <c r="C1241" s="564"/>
      <c r="D1241" s="564"/>
      <c r="E1241"/>
      <c r="F1241"/>
      <c r="G1241"/>
    </row>
    <row r="1242" spans="2:7" x14ac:dyDescent="0.25">
      <c r="B1242" s="564"/>
      <c r="C1242" s="564"/>
      <c r="D1242" s="564"/>
      <c r="E1242"/>
      <c r="F1242"/>
      <c r="G1242"/>
    </row>
    <row r="1243" spans="2:7" x14ac:dyDescent="0.25">
      <c r="B1243" s="564"/>
      <c r="C1243" s="564"/>
      <c r="D1243" s="564"/>
      <c r="E1243"/>
      <c r="F1243"/>
      <c r="G1243"/>
    </row>
    <row r="1244" spans="2:7" x14ac:dyDescent="0.25">
      <c r="B1244" s="564"/>
      <c r="C1244" s="564"/>
      <c r="D1244" s="564"/>
      <c r="E1244"/>
      <c r="F1244"/>
      <c r="G1244"/>
    </row>
    <row r="1245" spans="2:7" x14ac:dyDescent="0.25">
      <c r="B1245" s="564"/>
      <c r="C1245" s="564"/>
      <c r="D1245" s="564"/>
      <c r="E1245"/>
      <c r="F1245"/>
      <c r="G1245"/>
    </row>
    <row r="1246" spans="2:7" x14ac:dyDescent="0.25">
      <c r="B1246" s="564"/>
      <c r="C1246" s="564"/>
      <c r="D1246" s="564"/>
      <c r="E1246"/>
      <c r="F1246"/>
      <c r="G1246"/>
    </row>
    <row r="1247" spans="2:7" x14ac:dyDescent="0.25">
      <c r="B1247" s="564"/>
      <c r="C1247" s="564"/>
      <c r="D1247" s="564"/>
      <c r="E1247"/>
      <c r="F1247"/>
      <c r="G1247"/>
    </row>
    <row r="1248" spans="2:7" x14ac:dyDescent="0.25">
      <c r="B1248" s="564"/>
      <c r="C1248" s="564"/>
      <c r="D1248" s="564"/>
      <c r="E1248"/>
      <c r="F1248"/>
      <c r="G1248"/>
    </row>
    <row r="1249" spans="2:7" x14ac:dyDescent="0.25">
      <c r="B1249" s="564"/>
      <c r="C1249" s="564"/>
      <c r="D1249" s="564"/>
      <c r="E1249"/>
      <c r="F1249"/>
      <c r="G1249"/>
    </row>
    <row r="1250" spans="2:7" x14ac:dyDescent="0.25">
      <c r="B1250" s="564"/>
      <c r="C1250" s="564"/>
      <c r="D1250" s="564"/>
      <c r="E1250"/>
      <c r="F1250"/>
      <c r="G1250"/>
    </row>
    <row r="1251" spans="2:7" x14ac:dyDescent="0.25">
      <c r="B1251" s="564"/>
      <c r="C1251" s="564"/>
      <c r="D1251" s="564"/>
      <c r="E1251"/>
      <c r="F1251"/>
      <c r="G1251"/>
    </row>
    <row r="1252" spans="2:7" x14ac:dyDescent="0.25">
      <c r="B1252" s="564"/>
      <c r="C1252" s="564"/>
      <c r="D1252" s="564"/>
      <c r="E1252"/>
      <c r="F1252"/>
      <c r="G1252"/>
    </row>
    <row r="1253" spans="2:7" x14ac:dyDescent="0.25">
      <c r="B1253" s="564"/>
      <c r="C1253" s="564"/>
      <c r="D1253" s="564"/>
      <c r="E1253"/>
      <c r="F1253"/>
      <c r="G1253"/>
    </row>
    <row r="1254" spans="2:7" x14ac:dyDescent="0.25">
      <c r="B1254" s="564"/>
      <c r="C1254" s="564"/>
      <c r="D1254" s="564"/>
      <c r="E1254"/>
      <c r="F1254"/>
      <c r="G1254"/>
    </row>
    <row r="1255" spans="2:7" x14ac:dyDescent="0.25">
      <c r="B1255" s="564"/>
      <c r="C1255" s="564"/>
      <c r="D1255" s="564"/>
      <c r="E1255"/>
      <c r="F1255"/>
      <c r="G1255"/>
    </row>
    <row r="1256" spans="2:7" x14ac:dyDescent="0.25">
      <c r="B1256" s="564"/>
      <c r="C1256" s="564"/>
      <c r="D1256" s="564"/>
      <c r="E1256"/>
      <c r="F1256"/>
      <c r="G1256"/>
    </row>
    <row r="1257" spans="2:7" x14ac:dyDescent="0.25">
      <c r="B1257" s="564"/>
      <c r="C1257" s="564"/>
      <c r="D1257" s="564"/>
      <c r="E1257"/>
      <c r="F1257"/>
      <c r="G1257"/>
    </row>
    <row r="1258" spans="2:7" x14ac:dyDescent="0.25">
      <c r="B1258" s="564"/>
      <c r="C1258" s="564"/>
      <c r="D1258" s="564"/>
      <c r="E1258"/>
      <c r="F1258"/>
      <c r="G1258"/>
    </row>
    <row r="1259" spans="2:7" x14ac:dyDescent="0.25">
      <c r="B1259" s="564"/>
      <c r="C1259" s="564"/>
      <c r="D1259" s="564"/>
      <c r="E1259"/>
      <c r="F1259"/>
      <c r="G1259"/>
    </row>
    <row r="1260" spans="2:7" x14ac:dyDescent="0.25">
      <c r="B1260" s="564"/>
      <c r="C1260" s="564"/>
      <c r="D1260" s="564"/>
      <c r="E1260"/>
      <c r="F1260"/>
      <c r="G1260"/>
    </row>
    <row r="1261" spans="2:7" x14ac:dyDescent="0.25">
      <c r="B1261" s="564"/>
      <c r="C1261" s="564"/>
      <c r="D1261" s="564"/>
      <c r="E1261"/>
      <c r="F1261"/>
      <c r="G1261"/>
    </row>
    <row r="1262" spans="2:7" x14ac:dyDescent="0.25">
      <c r="B1262" s="564"/>
      <c r="C1262" s="564"/>
      <c r="D1262" s="564"/>
      <c r="E1262"/>
      <c r="F1262"/>
      <c r="G1262"/>
    </row>
    <row r="1263" spans="2:7" x14ac:dyDescent="0.25">
      <c r="B1263" s="564"/>
      <c r="C1263" s="564"/>
      <c r="D1263" s="564"/>
      <c r="E1263"/>
      <c r="F1263"/>
      <c r="G1263"/>
    </row>
    <row r="1264" spans="2:7" x14ac:dyDescent="0.25">
      <c r="B1264" s="564"/>
      <c r="C1264" s="564"/>
      <c r="D1264" s="564"/>
      <c r="E1264"/>
      <c r="F1264"/>
      <c r="G1264"/>
    </row>
    <row r="1265" spans="2:7" x14ac:dyDescent="0.25">
      <c r="B1265" s="564"/>
      <c r="C1265" s="564"/>
      <c r="D1265" s="564"/>
      <c r="E1265"/>
      <c r="F1265"/>
      <c r="G1265"/>
    </row>
    <row r="1266" spans="2:7" x14ac:dyDescent="0.25">
      <c r="B1266" s="564"/>
      <c r="C1266" s="564"/>
      <c r="D1266" s="564"/>
      <c r="E1266"/>
      <c r="F1266"/>
      <c r="G1266"/>
    </row>
    <row r="1267" spans="2:7" x14ac:dyDescent="0.25">
      <c r="B1267" s="564"/>
      <c r="C1267" s="564"/>
      <c r="D1267" s="564"/>
      <c r="E1267"/>
      <c r="F1267"/>
      <c r="G1267"/>
    </row>
    <row r="1268" spans="2:7" x14ac:dyDescent="0.25">
      <c r="B1268" s="564"/>
      <c r="C1268" s="564"/>
      <c r="D1268" s="564"/>
      <c r="E1268"/>
      <c r="F1268"/>
      <c r="G1268"/>
    </row>
    <row r="1269" spans="2:7" x14ac:dyDescent="0.25">
      <c r="B1269" s="564"/>
      <c r="C1269" s="564"/>
      <c r="D1269" s="564"/>
      <c r="E1269"/>
      <c r="F1269"/>
      <c r="G1269"/>
    </row>
    <row r="1270" spans="2:7" x14ac:dyDescent="0.25">
      <c r="B1270" s="564"/>
      <c r="C1270" s="564"/>
      <c r="D1270" s="564"/>
      <c r="E1270"/>
      <c r="F1270"/>
      <c r="G1270"/>
    </row>
    <row r="1271" spans="2:7" x14ac:dyDescent="0.25">
      <c r="B1271" s="564"/>
      <c r="C1271" s="564"/>
      <c r="D1271" s="564"/>
      <c r="E1271"/>
      <c r="F1271"/>
      <c r="G1271"/>
    </row>
    <row r="1272" spans="2:7" x14ac:dyDescent="0.25">
      <c r="B1272" s="564"/>
      <c r="C1272" s="564"/>
      <c r="D1272" s="564"/>
      <c r="E1272"/>
      <c r="F1272"/>
      <c r="G1272"/>
    </row>
    <row r="1273" spans="2:7" x14ac:dyDescent="0.25">
      <c r="B1273" s="564"/>
      <c r="C1273" s="564"/>
      <c r="D1273" s="564"/>
      <c r="E1273"/>
      <c r="F1273"/>
      <c r="G1273"/>
    </row>
    <row r="1274" spans="2:7" x14ac:dyDescent="0.25">
      <c r="B1274" s="564"/>
      <c r="C1274" s="564"/>
      <c r="D1274" s="564"/>
      <c r="E1274"/>
      <c r="F1274"/>
      <c r="G1274"/>
    </row>
    <row r="1275" spans="2:7" x14ac:dyDescent="0.25">
      <c r="B1275" s="564"/>
      <c r="C1275" s="564"/>
      <c r="D1275" s="564"/>
      <c r="E1275"/>
      <c r="F1275"/>
      <c r="G1275"/>
    </row>
    <row r="1276" spans="2:7" x14ac:dyDescent="0.25">
      <c r="B1276" s="564"/>
      <c r="C1276" s="564"/>
      <c r="D1276" s="564"/>
      <c r="E1276"/>
      <c r="F1276"/>
      <c r="G1276"/>
    </row>
    <row r="1277" spans="2:7" x14ac:dyDescent="0.25">
      <c r="B1277" s="564"/>
      <c r="C1277" s="564"/>
      <c r="D1277" s="564"/>
      <c r="E1277"/>
      <c r="F1277"/>
      <c r="G1277"/>
    </row>
    <row r="1278" spans="2:7" x14ac:dyDescent="0.25">
      <c r="B1278" s="564"/>
      <c r="C1278" s="564"/>
      <c r="D1278" s="564"/>
      <c r="E1278"/>
      <c r="F1278"/>
      <c r="G1278"/>
    </row>
    <row r="1279" spans="2:7" x14ac:dyDescent="0.25">
      <c r="B1279" s="564"/>
      <c r="C1279" s="564"/>
      <c r="D1279" s="564"/>
      <c r="E1279"/>
      <c r="F1279"/>
      <c r="G1279"/>
    </row>
    <row r="1280" spans="2:7" x14ac:dyDescent="0.25">
      <c r="B1280" s="564"/>
      <c r="C1280" s="564"/>
      <c r="D1280" s="564"/>
      <c r="E1280"/>
      <c r="F1280"/>
      <c r="G1280"/>
    </row>
    <row r="1281" spans="2:7" x14ac:dyDescent="0.25">
      <c r="B1281" s="564"/>
      <c r="C1281" s="564"/>
      <c r="D1281" s="564"/>
      <c r="E1281"/>
      <c r="F1281"/>
      <c r="G1281"/>
    </row>
    <row r="1282" spans="2:7" x14ac:dyDescent="0.25">
      <c r="B1282" s="564"/>
      <c r="C1282" s="564"/>
      <c r="D1282" s="564"/>
      <c r="E1282"/>
      <c r="F1282"/>
      <c r="G1282"/>
    </row>
    <row r="1283" spans="2:7" x14ac:dyDescent="0.25">
      <c r="B1283" s="564"/>
      <c r="C1283" s="564"/>
      <c r="D1283" s="564"/>
      <c r="E1283"/>
      <c r="F1283"/>
      <c r="G1283"/>
    </row>
    <row r="1284" spans="2:7" x14ac:dyDescent="0.25">
      <c r="B1284" s="564"/>
      <c r="C1284" s="564"/>
      <c r="D1284" s="564"/>
      <c r="E1284"/>
      <c r="F1284"/>
      <c r="G1284"/>
    </row>
    <row r="1285" spans="2:7" x14ac:dyDescent="0.25">
      <c r="B1285" s="564"/>
      <c r="C1285" s="564"/>
      <c r="D1285" s="564"/>
      <c r="E1285"/>
      <c r="F1285"/>
      <c r="G1285"/>
    </row>
    <row r="1286" spans="2:7" x14ac:dyDescent="0.25">
      <c r="B1286" s="564"/>
      <c r="C1286" s="564"/>
      <c r="D1286" s="564"/>
      <c r="E1286"/>
      <c r="F1286"/>
      <c r="G1286"/>
    </row>
    <row r="1287" spans="2:7" x14ac:dyDescent="0.25">
      <c r="B1287" s="564"/>
      <c r="C1287" s="564"/>
      <c r="D1287" s="564"/>
      <c r="E1287"/>
      <c r="F1287"/>
      <c r="G1287"/>
    </row>
    <row r="1288" spans="2:7" x14ac:dyDescent="0.25">
      <c r="B1288" s="564"/>
      <c r="C1288" s="564"/>
      <c r="D1288" s="564"/>
      <c r="E1288"/>
      <c r="F1288"/>
      <c r="G1288"/>
    </row>
    <row r="1289" spans="2:7" x14ac:dyDescent="0.25">
      <c r="B1289" s="564"/>
      <c r="C1289" s="564"/>
      <c r="D1289" s="564"/>
      <c r="E1289"/>
      <c r="F1289"/>
      <c r="G1289"/>
    </row>
    <row r="1290" spans="2:7" x14ac:dyDescent="0.25">
      <c r="B1290" s="564"/>
      <c r="C1290" s="564"/>
      <c r="D1290" s="564"/>
      <c r="E1290"/>
      <c r="F1290"/>
      <c r="G1290"/>
    </row>
    <row r="1291" spans="2:7" x14ac:dyDescent="0.25">
      <c r="B1291" s="564"/>
      <c r="C1291" s="564"/>
      <c r="D1291" s="564"/>
      <c r="E1291"/>
      <c r="F1291"/>
      <c r="G1291"/>
    </row>
    <row r="1292" spans="2:7" x14ac:dyDescent="0.25">
      <c r="B1292" s="564"/>
      <c r="C1292" s="564"/>
      <c r="D1292" s="564"/>
      <c r="E1292"/>
      <c r="F1292"/>
      <c r="G1292"/>
    </row>
    <row r="1293" spans="2:7" x14ac:dyDescent="0.25">
      <c r="B1293" s="564"/>
      <c r="C1293" s="564"/>
      <c r="D1293" s="564"/>
      <c r="E1293"/>
      <c r="F1293"/>
      <c r="G1293"/>
    </row>
    <row r="1294" spans="2:7" x14ac:dyDescent="0.25">
      <c r="B1294" s="564"/>
      <c r="C1294" s="564"/>
      <c r="D1294" s="564"/>
      <c r="E1294"/>
      <c r="F1294"/>
      <c r="G1294"/>
    </row>
    <row r="1295" spans="2:7" x14ac:dyDescent="0.25">
      <c r="B1295" s="564"/>
      <c r="C1295" s="564"/>
      <c r="D1295" s="564"/>
      <c r="E1295"/>
      <c r="F1295"/>
      <c r="G1295"/>
    </row>
    <row r="1296" spans="2:7" x14ac:dyDescent="0.25">
      <c r="B1296" s="564"/>
      <c r="C1296" s="564"/>
      <c r="D1296" s="564"/>
      <c r="E1296"/>
      <c r="F1296"/>
      <c r="G1296"/>
    </row>
    <row r="1297" spans="2:7" x14ac:dyDescent="0.25">
      <c r="B1297" s="564"/>
      <c r="C1297" s="564"/>
      <c r="D1297" s="564"/>
      <c r="E1297"/>
      <c r="F1297"/>
      <c r="G1297"/>
    </row>
    <row r="1298" spans="2:7" x14ac:dyDescent="0.25">
      <c r="B1298" s="564"/>
      <c r="C1298" s="564"/>
      <c r="D1298" s="564"/>
      <c r="E1298"/>
      <c r="F1298"/>
      <c r="G1298"/>
    </row>
    <row r="1299" spans="2:7" x14ac:dyDescent="0.25">
      <c r="B1299" s="564"/>
      <c r="C1299" s="564"/>
      <c r="D1299" s="564"/>
      <c r="E1299"/>
      <c r="F1299"/>
      <c r="G1299"/>
    </row>
    <row r="1300" spans="2:7" x14ac:dyDescent="0.25">
      <c r="B1300" s="564"/>
      <c r="C1300" s="564"/>
      <c r="D1300" s="564"/>
      <c r="E1300"/>
      <c r="F1300"/>
      <c r="G1300"/>
    </row>
    <row r="1301" spans="2:7" x14ac:dyDescent="0.25">
      <c r="B1301" s="564"/>
      <c r="C1301" s="564"/>
      <c r="D1301" s="564"/>
      <c r="E1301"/>
      <c r="F1301"/>
      <c r="G1301"/>
    </row>
    <row r="1302" spans="2:7" x14ac:dyDescent="0.25">
      <c r="B1302" s="564"/>
      <c r="C1302" s="564"/>
      <c r="D1302" s="564"/>
      <c r="E1302"/>
      <c r="F1302"/>
      <c r="G1302"/>
    </row>
    <row r="1303" spans="2:7" x14ac:dyDescent="0.25">
      <c r="B1303" s="564"/>
      <c r="C1303" s="564"/>
      <c r="D1303" s="564"/>
      <c r="E1303"/>
      <c r="F1303"/>
      <c r="G1303"/>
    </row>
    <row r="1304" spans="2:7" x14ac:dyDescent="0.25">
      <c r="B1304" s="564"/>
      <c r="C1304" s="564"/>
      <c r="D1304" s="564"/>
      <c r="E1304"/>
      <c r="F1304"/>
      <c r="G1304"/>
    </row>
    <row r="1305" spans="2:7" x14ac:dyDescent="0.25">
      <c r="B1305" s="564"/>
      <c r="C1305" s="564"/>
      <c r="D1305" s="564"/>
      <c r="E1305"/>
      <c r="F1305"/>
      <c r="G1305"/>
    </row>
    <row r="1306" spans="2:7" x14ac:dyDescent="0.25">
      <c r="B1306" s="564"/>
      <c r="C1306" s="564"/>
      <c r="D1306" s="564"/>
      <c r="E1306"/>
      <c r="F1306"/>
      <c r="G1306"/>
    </row>
    <row r="1307" spans="2:7" x14ac:dyDescent="0.25">
      <c r="B1307" s="564"/>
      <c r="C1307" s="564"/>
      <c r="D1307" s="564"/>
      <c r="E1307"/>
      <c r="F1307"/>
      <c r="G1307"/>
    </row>
    <row r="1308" spans="2:7" x14ac:dyDescent="0.25">
      <c r="B1308" s="564"/>
      <c r="C1308" s="564"/>
      <c r="D1308" s="564"/>
      <c r="E1308"/>
      <c r="F1308"/>
      <c r="G1308"/>
    </row>
    <row r="1309" spans="2:7" x14ac:dyDescent="0.25">
      <c r="B1309" s="564"/>
      <c r="C1309" s="564"/>
      <c r="D1309" s="564"/>
      <c r="E1309"/>
      <c r="F1309"/>
      <c r="G1309"/>
    </row>
    <row r="1310" spans="2:7" x14ac:dyDescent="0.25">
      <c r="B1310" s="564"/>
      <c r="C1310" s="564"/>
      <c r="D1310" s="564"/>
      <c r="E1310"/>
      <c r="F1310"/>
      <c r="G1310"/>
    </row>
    <row r="1311" spans="2:7" x14ac:dyDescent="0.25">
      <c r="B1311" s="564"/>
      <c r="C1311" s="564"/>
      <c r="D1311" s="564"/>
      <c r="E1311"/>
      <c r="F1311"/>
      <c r="G1311"/>
    </row>
    <row r="1312" spans="2:7" x14ac:dyDescent="0.25">
      <c r="B1312" s="564"/>
      <c r="C1312" s="564"/>
      <c r="D1312" s="564"/>
      <c r="E1312"/>
      <c r="F1312"/>
      <c r="G1312"/>
    </row>
    <row r="1313" spans="2:7" x14ac:dyDescent="0.25">
      <c r="B1313" s="564"/>
      <c r="C1313" s="564"/>
      <c r="D1313" s="564"/>
      <c r="E1313"/>
      <c r="F1313"/>
      <c r="G1313"/>
    </row>
    <row r="1314" spans="2:7" x14ac:dyDescent="0.25">
      <c r="B1314" s="564"/>
      <c r="C1314" s="564"/>
      <c r="D1314" s="564"/>
      <c r="E1314"/>
      <c r="F1314"/>
      <c r="G1314"/>
    </row>
    <row r="1315" spans="2:7" x14ac:dyDescent="0.25">
      <c r="B1315" s="564"/>
      <c r="C1315" s="564"/>
      <c r="D1315" s="564"/>
      <c r="E1315"/>
      <c r="F1315"/>
      <c r="G1315"/>
    </row>
    <row r="1316" spans="2:7" x14ac:dyDescent="0.25">
      <c r="B1316" s="564"/>
      <c r="C1316" s="564"/>
      <c r="D1316" s="564"/>
      <c r="E1316"/>
      <c r="F1316"/>
      <c r="G1316"/>
    </row>
    <row r="1317" spans="2:7" x14ac:dyDescent="0.25">
      <c r="B1317" s="564"/>
      <c r="C1317" s="564"/>
      <c r="D1317" s="564"/>
      <c r="E1317"/>
      <c r="F1317"/>
      <c r="G1317"/>
    </row>
    <row r="1318" spans="2:7" x14ac:dyDescent="0.25">
      <c r="B1318" s="564"/>
      <c r="C1318" s="564"/>
      <c r="D1318" s="564"/>
      <c r="E1318"/>
      <c r="F1318"/>
      <c r="G1318"/>
    </row>
    <row r="1319" spans="2:7" x14ac:dyDescent="0.25">
      <c r="B1319" s="564"/>
      <c r="C1319" s="564"/>
      <c r="D1319" s="564"/>
      <c r="E1319"/>
      <c r="F1319"/>
      <c r="G1319"/>
    </row>
    <row r="1320" spans="2:7" x14ac:dyDescent="0.25">
      <c r="B1320" s="564"/>
      <c r="C1320" s="564"/>
      <c r="D1320" s="564"/>
      <c r="E1320"/>
      <c r="F1320"/>
      <c r="G1320"/>
    </row>
    <row r="1321" spans="2:7" x14ac:dyDescent="0.25">
      <c r="B1321" s="564"/>
      <c r="C1321" s="564"/>
      <c r="D1321" s="564"/>
      <c r="E1321"/>
      <c r="F1321"/>
      <c r="G1321"/>
    </row>
    <row r="1322" spans="2:7" x14ac:dyDescent="0.25">
      <c r="B1322" s="564"/>
      <c r="C1322" s="564"/>
      <c r="D1322" s="564"/>
      <c r="E1322"/>
      <c r="F1322"/>
      <c r="G1322"/>
    </row>
    <row r="1323" spans="2:7" x14ac:dyDescent="0.25">
      <c r="B1323" s="564"/>
      <c r="C1323" s="564"/>
      <c r="D1323" s="564"/>
      <c r="E1323"/>
      <c r="F1323"/>
      <c r="G1323"/>
    </row>
    <row r="1324" spans="2:7" x14ac:dyDescent="0.25">
      <c r="B1324" s="564"/>
      <c r="C1324" s="564"/>
      <c r="D1324" s="564"/>
      <c r="E1324"/>
      <c r="F1324"/>
      <c r="G1324"/>
    </row>
    <row r="1325" spans="2:7" x14ac:dyDescent="0.25">
      <c r="B1325" s="564"/>
      <c r="C1325" s="564"/>
      <c r="D1325" s="564"/>
      <c r="E1325"/>
      <c r="F1325"/>
      <c r="G1325"/>
    </row>
    <row r="1326" spans="2:7" x14ac:dyDescent="0.25">
      <c r="B1326" s="564"/>
      <c r="C1326" s="564"/>
      <c r="D1326" s="564"/>
      <c r="E1326"/>
      <c r="F1326"/>
      <c r="G1326"/>
    </row>
    <row r="1327" spans="2:7" x14ac:dyDescent="0.25">
      <c r="B1327" s="564"/>
      <c r="C1327" s="564"/>
      <c r="D1327" s="564"/>
      <c r="E1327"/>
      <c r="F1327"/>
      <c r="G1327"/>
    </row>
    <row r="1328" spans="2:7" x14ac:dyDescent="0.25">
      <c r="B1328" s="564"/>
      <c r="C1328" s="564"/>
      <c r="D1328" s="564"/>
      <c r="E1328"/>
      <c r="F1328"/>
      <c r="G1328"/>
    </row>
    <row r="1329" spans="2:7" x14ac:dyDescent="0.25">
      <c r="B1329" s="564"/>
      <c r="C1329" s="564"/>
      <c r="D1329" s="564"/>
      <c r="E1329"/>
      <c r="F1329"/>
      <c r="G1329"/>
    </row>
    <row r="1330" spans="2:7" x14ac:dyDescent="0.25">
      <c r="B1330" s="564"/>
      <c r="C1330" s="564"/>
      <c r="D1330" s="564"/>
      <c r="E1330"/>
      <c r="F1330"/>
      <c r="G1330"/>
    </row>
    <row r="1331" spans="2:7" x14ac:dyDescent="0.25">
      <c r="B1331" s="564"/>
      <c r="C1331" s="564"/>
      <c r="D1331" s="564"/>
      <c r="E1331"/>
      <c r="F1331"/>
      <c r="G1331"/>
    </row>
    <row r="1332" spans="2:7" x14ac:dyDescent="0.25">
      <c r="B1332" s="564"/>
      <c r="C1332" s="564"/>
      <c r="D1332" s="564"/>
      <c r="E1332"/>
      <c r="F1332"/>
      <c r="G1332"/>
    </row>
    <row r="1333" spans="2:7" x14ac:dyDescent="0.25">
      <c r="B1333" s="564"/>
      <c r="C1333" s="564"/>
      <c r="D1333" s="564"/>
      <c r="E1333"/>
      <c r="F1333"/>
      <c r="G1333"/>
    </row>
    <row r="1334" spans="2:7" x14ac:dyDescent="0.25">
      <c r="B1334" s="564"/>
      <c r="C1334" s="564"/>
      <c r="D1334" s="564"/>
      <c r="E1334"/>
      <c r="F1334"/>
      <c r="G1334"/>
    </row>
    <row r="1335" spans="2:7" x14ac:dyDescent="0.25">
      <c r="B1335" s="564"/>
      <c r="C1335" s="564"/>
      <c r="D1335" s="564"/>
      <c r="E1335"/>
      <c r="F1335"/>
      <c r="G1335"/>
    </row>
    <row r="1336" spans="2:7" x14ac:dyDescent="0.25">
      <c r="B1336" s="564"/>
      <c r="C1336" s="564"/>
      <c r="D1336" s="564"/>
      <c r="E1336"/>
      <c r="F1336"/>
      <c r="G1336"/>
    </row>
    <row r="1337" spans="2:7" x14ac:dyDescent="0.25">
      <c r="B1337" s="564"/>
      <c r="C1337" s="564"/>
      <c r="D1337" s="564"/>
      <c r="E1337"/>
      <c r="F1337"/>
      <c r="G1337"/>
    </row>
    <row r="1338" spans="2:7" x14ac:dyDescent="0.25">
      <c r="B1338" s="564"/>
      <c r="C1338" s="564"/>
      <c r="D1338" s="564"/>
      <c r="E1338"/>
      <c r="F1338"/>
      <c r="G1338"/>
    </row>
    <row r="1339" spans="2:7" x14ac:dyDescent="0.25">
      <c r="B1339" s="564"/>
      <c r="C1339" s="564"/>
      <c r="D1339" s="564"/>
      <c r="E1339"/>
      <c r="F1339"/>
      <c r="G1339"/>
    </row>
    <row r="1340" spans="2:7" x14ac:dyDescent="0.25">
      <c r="B1340" s="564"/>
      <c r="C1340" s="564"/>
      <c r="D1340" s="564"/>
      <c r="E1340"/>
      <c r="F1340"/>
      <c r="G1340"/>
    </row>
    <row r="1341" spans="2:7" x14ac:dyDescent="0.25">
      <c r="B1341" s="564"/>
      <c r="C1341" s="564"/>
      <c r="D1341" s="564"/>
      <c r="E1341"/>
      <c r="F1341"/>
      <c r="G1341"/>
    </row>
    <row r="1342" spans="2:7" x14ac:dyDescent="0.25">
      <c r="B1342" s="564"/>
      <c r="C1342" s="564"/>
      <c r="D1342" s="564"/>
      <c r="E1342"/>
      <c r="F1342"/>
      <c r="G1342"/>
    </row>
    <row r="1343" spans="2:7" x14ac:dyDescent="0.25">
      <c r="B1343" s="564"/>
      <c r="C1343" s="564"/>
      <c r="D1343" s="564"/>
      <c r="E1343"/>
      <c r="F1343"/>
      <c r="G1343"/>
    </row>
    <row r="1344" spans="2:7" x14ac:dyDescent="0.25">
      <c r="B1344" s="564"/>
      <c r="C1344" s="564"/>
      <c r="D1344" s="564"/>
      <c r="E1344"/>
      <c r="F1344"/>
      <c r="G1344"/>
    </row>
    <row r="1345" spans="2:7" x14ac:dyDescent="0.25">
      <c r="B1345" s="564"/>
      <c r="C1345" s="564"/>
      <c r="D1345" s="564"/>
      <c r="E1345"/>
      <c r="F1345"/>
      <c r="G1345"/>
    </row>
    <row r="1346" spans="2:7" x14ac:dyDescent="0.25">
      <c r="B1346" s="564"/>
      <c r="C1346" s="564"/>
      <c r="D1346" s="564"/>
      <c r="E1346"/>
      <c r="F1346"/>
      <c r="G1346"/>
    </row>
    <row r="1347" spans="2:7" x14ac:dyDescent="0.25">
      <c r="B1347" s="564"/>
      <c r="C1347" s="564"/>
      <c r="D1347" s="564"/>
      <c r="E1347"/>
      <c r="F1347"/>
      <c r="G1347"/>
    </row>
    <row r="1348" spans="2:7" x14ac:dyDescent="0.25">
      <c r="B1348" s="564"/>
      <c r="C1348" s="564"/>
      <c r="D1348" s="564"/>
      <c r="E1348"/>
      <c r="F1348"/>
      <c r="G1348"/>
    </row>
    <row r="1349" spans="2:7" x14ac:dyDescent="0.25">
      <c r="B1349" s="564"/>
      <c r="C1349" s="564"/>
      <c r="D1349" s="564"/>
      <c r="E1349"/>
      <c r="F1349"/>
      <c r="G1349"/>
    </row>
    <row r="1350" spans="2:7" x14ac:dyDescent="0.25">
      <c r="B1350" s="564"/>
      <c r="C1350" s="564"/>
      <c r="D1350" s="564"/>
      <c r="E1350"/>
      <c r="F1350"/>
      <c r="G1350"/>
    </row>
    <row r="1351" spans="2:7" x14ac:dyDescent="0.25">
      <c r="B1351" s="564"/>
      <c r="C1351" s="564"/>
      <c r="D1351" s="564"/>
      <c r="E1351"/>
      <c r="F1351"/>
      <c r="G1351"/>
    </row>
    <row r="1352" spans="2:7" x14ac:dyDescent="0.25">
      <c r="B1352" s="564"/>
      <c r="C1352" s="564"/>
      <c r="D1352" s="564"/>
      <c r="E1352"/>
      <c r="F1352"/>
      <c r="G1352"/>
    </row>
    <row r="1353" spans="2:7" x14ac:dyDescent="0.25">
      <c r="B1353" s="564"/>
      <c r="C1353" s="564"/>
      <c r="D1353" s="564"/>
      <c r="E1353"/>
      <c r="F1353"/>
      <c r="G1353"/>
    </row>
    <row r="1354" spans="2:7" x14ac:dyDescent="0.25">
      <c r="B1354" s="564"/>
      <c r="C1354" s="564"/>
      <c r="D1354" s="564"/>
      <c r="E1354"/>
      <c r="F1354"/>
      <c r="G1354"/>
    </row>
    <row r="1355" spans="2:7" x14ac:dyDescent="0.25">
      <c r="B1355" s="564"/>
      <c r="C1355" s="564"/>
      <c r="D1355" s="564"/>
      <c r="E1355"/>
      <c r="F1355"/>
      <c r="G1355"/>
    </row>
    <row r="1356" spans="2:7" x14ac:dyDescent="0.25">
      <c r="B1356" s="564"/>
      <c r="C1356" s="564"/>
      <c r="D1356" s="564"/>
      <c r="E1356"/>
      <c r="F1356"/>
      <c r="G1356"/>
    </row>
    <row r="1357" spans="2:7" x14ac:dyDescent="0.25">
      <c r="B1357" s="564"/>
      <c r="C1357" s="564"/>
      <c r="D1357" s="564"/>
      <c r="E1357"/>
      <c r="F1357"/>
      <c r="G1357"/>
    </row>
    <row r="1358" spans="2:7" x14ac:dyDescent="0.25">
      <c r="B1358" s="564"/>
      <c r="C1358" s="564"/>
      <c r="D1358" s="564"/>
      <c r="E1358"/>
      <c r="F1358"/>
      <c r="G1358"/>
    </row>
    <row r="1359" spans="2:7" x14ac:dyDescent="0.25">
      <c r="B1359" s="564"/>
      <c r="C1359" s="564"/>
      <c r="D1359" s="564"/>
      <c r="E1359"/>
      <c r="F1359"/>
      <c r="G1359"/>
    </row>
    <row r="1360" spans="2:7" x14ac:dyDescent="0.25">
      <c r="B1360" s="564"/>
      <c r="C1360" s="564"/>
      <c r="D1360" s="564"/>
      <c r="E1360"/>
      <c r="F1360"/>
      <c r="G1360"/>
    </row>
    <row r="1361" spans="2:7" x14ac:dyDescent="0.25">
      <c r="B1361" s="564"/>
      <c r="C1361" s="564"/>
      <c r="D1361" s="564"/>
      <c r="E1361"/>
      <c r="F1361"/>
      <c r="G1361"/>
    </row>
    <row r="1362" spans="2:7" x14ac:dyDescent="0.25">
      <c r="B1362" s="564"/>
      <c r="C1362" s="564"/>
      <c r="D1362" s="564"/>
      <c r="E1362"/>
      <c r="F1362"/>
      <c r="G1362"/>
    </row>
    <row r="1363" spans="2:7" x14ac:dyDescent="0.25">
      <c r="B1363" s="564"/>
      <c r="C1363" s="564"/>
      <c r="D1363" s="564"/>
      <c r="E1363"/>
      <c r="F1363"/>
      <c r="G1363"/>
    </row>
    <row r="1364" spans="2:7" x14ac:dyDescent="0.25">
      <c r="B1364" s="564"/>
      <c r="C1364" s="564"/>
      <c r="D1364" s="564"/>
      <c r="E1364"/>
      <c r="F1364"/>
      <c r="G1364"/>
    </row>
    <row r="1365" spans="2:7" x14ac:dyDescent="0.25">
      <c r="B1365" s="564"/>
      <c r="C1365" s="564"/>
      <c r="D1365" s="564"/>
      <c r="E1365"/>
      <c r="F1365"/>
      <c r="G1365"/>
    </row>
    <row r="1366" spans="2:7" x14ac:dyDescent="0.25">
      <c r="B1366" s="564"/>
      <c r="C1366" s="564"/>
      <c r="D1366" s="564"/>
      <c r="E1366"/>
      <c r="F1366"/>
      <c r="G1366"/>
    </row>
    <row r="1367" spans="2:7" x14ac:dyDescent="0.25">
      <c r="B1367" s="564"/>
      <c r="C1367" s="564"/>
      <c r="D1367" s="564"/>
      <c r="E1367"/>
      <c r="F1367"/>
      <c r="G1367"/>
    </row>
    <row r="1368" spans="2:7" x14ac:dyDescent="0.25">
      <c r="B1368" s="564"/>
      <c r="C1368" s="564"/>
      <c r="D1368" s="564"/>
      <c r="E1368"/>
      <c r="F1368"/>
      <c r="G1368"/>
    </row>
    <row r="1369" spans="2:7" x14ac:dyDescent="0.25">
      <c r="B1369" s="564"/>
      <c r="C1369" s="564"/>
      <c r="D1369" s="564"/>
      <c r="E1369"/>
      <c r="F1369"/>
      <c r="G1369"/>
    </row>
    <row r="1370" spans="2:7" x14ac:dyDescent="0.25">
      <c r="B1370" s="564"/>
      <c r="C1370" s="564"/>
      <c r="D1370" s="564"/>
      <c r="E1370"/>
      <c r="F1370"/>
      <c r="G1370"/>
    </row>
    <row r="1371" spans="2:7" x14ac:dyDescent="0.25">
      <c r="B1371" s="564"/>
      <c r="C1371" s="564"/>
      <c r="D1371" s="564"/>
      <c r="E1371"/>
      <c r="F1371"/>
      <c r="G1371"/>
    </row>
    <row r="1372" spans="2:7" x14ac:dyDescent="0.25">
      <c r="B1372" s="564"/>
      <c r="C1372" s="564"/>
      <c r="D1372" s="564"/>
      <c r="E1372"/>
      <c r="F1372"/>
      <c r="G1372"/>
    </row>
    <row r="1373" spans="2:7" x14ac:dyDescent="0.25">
      <c r="B1373" s="564"/>
      <c r="C1373" s="564"/>
      <c r="D1373" s="564"/>
      <c r="E1373"/>
      <c r="F1373"/>
      <c r="G1373"/>
    </row>
    <row r="1374" spans="2:7" x14ac:dyDescent="0.25">
      <c r="B1374" s="564"/>
      <c r="C1374" s="564"/>
      <c r="D1374" s="564"/>
      <c r="E1374"/>
      <c r="F1374"/>
      <c r="G1374"/>
    </row>
    <row r="1375" spans="2:7" x14ac:dyDescent="0.25">
      <c r="B1375" s="564"/>
      <c r="C1375" s="564"/>
      <c r="D1375" s="564"/>
      <c r="E1375"/>
      <c r="F1375"/>
      <c r="G1375"/>
    </row>
    <row r="1376" spans="2:7" x14ac:dyDescent="0.25">
      <c r="B1376" s="564"/>
      <c r="C1376" s="564"/>
      <c r="D1376" s="564"/>
      <c r="E1376"/>
      <c r="F1376"/>
      <c r="G1376"/>
    </row>
    <row r="1377" spans="2:7" x14ac:dyDescent="0.25">
      <c r="B1377" s="564"/>
      <c r="C1377" s="564"/>
      <c r="D1377" s="564"/>
      <c r="E1377"/>
      <c r="F1377"/>
      <c r="G1377"/>
    </row>
    <row r="1378" spans="2:7" x14ac:dyDescent="0.25">
      <c r="B1378" s="564"/>
      <c r="C1378" s="564"/>
      <c r="D1378" s="564"/>
      <c r="E1378"/>
      <c r="F1378"/>
      <c r="G1378"/>
    </row>
    <row r="1379" spans="2:7" x14ac:dyDescent="0.25">
      <c r="B1379" s="564"/>
      <c r="C1379" s="564"/>
      <c r="D1379" s="564"/>
      <c r="E1379"/>
      <c r="F1379"/>
      <c r="G1379"/>
    </row>
    <row r="1380" spans="2:7" x14ac:dyDescent="0.25">
      <c r="B1380" s="564"/>
      <c r="C1380" s="564"/>
      <c r="D1380" s="564"/>
      <c r="E1380"/>
      <c r="F1380"/>
      <c r="G1380"/>
    </row>
    <row r="1381" spans="2:7" x14ac:dyDescent="0.25">
      <c r="B1381" s="564"/>
      <c r="C1381" s="564"/>
      <c r="D1381" s="564"/>
      <c r="E1381"/>
      <c r="F1381"/>
      <c r="G1381"/>
    </row>
    <row r="1382" spans="2:7" x14ac:dyDescent="0.25">
      <c r="B1382" s="564"/>
      <c r="C1382" s="564"/>
      <c r="D1382" s="564"/>
      <c r="E1382"/>
      <c r="F1382"/>
      <c r="G1382"/>
    </row>
    <row r="1383" spans="2:7" x14ac:dyDescent="0.25">
      <c r="B1383" s="564"/>
      <c r="C1383" s="564"/>
      <c r="D1383" s="564"/>
      <c r="E1383"/>
      <c r="F1383"/>
      <c r="G1383"/>
    </row>
    <row r="1384" spans="2:7" x14ac:dyDescent="0.25">
      <c r="B1384" s="564"/>
      <c r="C1384" s="564"/>
      <c r="D1384" s="564"/>
      <c r="E1384"/>
      <c r="F1384"/>
      <c r="G1384"/>
    </row>
    <row r="1385" spans="2:7" x14ac:dyDescent="0.25">
      <c r="B1385" s="564"/>
      <c r="C1385" s="564"/>
      <c r="D1385" s="564"/>
      <c r="E1385"/>
      <c r="F1385"/>
      <c r="G1385"/>
    </row>
    <row r="1386" spans="2:7" x14ac:dyDescent="0.25">
      <c r="B1386" s="564"/>
      <c r="C1386" s="564"/>
      <c r="D1386" s="564"/>
      <c r="E1386"/>
      <c r="F1386"/>
      <c r="G1386"/>
    </row>
    <row r="1387" spans="2:7" x14ac:dyDescent="0.25">
      <c r="B1387" s="564"/>
      <c r="C1387" s="564"/>
      <c r="D1387" s="564"/>
      <c r="E1387"/>
      <c r="F1387"/>
      <c r="G1387"/>
    </row>
    <row r="1388" spans="2:7" x14ac:dyDescent="0.25">
      <c r="B1388" s="564"/>
      <c r="C1388" s="564"/>
      <c r="D1388" s="564"/>
      <c r="E1388"/>
      <c r="F1388"/>
      <c r="G1388"/>
    </row>
    <row r="1389" spans="2:7" x14ac:dyDescent="0.25">
      <c r="B1389" s="564"/>
      <c r="C1389" s="564"/>
      <c r="D1389" s="564"/>
      <c r="E1389"/>
      <c r="F1389"/>
      <c r="G1389"/>
    </row>
    <row r="1390" spans="2:7" x14ac:dyDescent="0.25">
      <c r="B1390" s="564"/>
      <c r="C1390" s="564"/>
      <c r="D1390" s="564"/>
      <c r="E1390"/>
      <c r="F1390"/>
      <c r="G1390"/>
    </row>
    <row r="1391" spans="2:7" x14ac:dyDescent="0.25">
      <c r="B1391" s="564"/>
      <c r="C1391" s="564"/>
      <c r="D1391" s="564"/>
      <c r="E1391"/>
      <c r="F1391"/>
      <c r="G1391"/>
    </row>
    <row r="1392" spans="2:7" x14ac:dyDescent="0.25">
      <c r="B1392" s="564"/>
      <c r="C1392" s="564"/>
      <c r="D1392" s="564"/>
      <c r="E1392"/>
      <c r="F1392"/>
      <c r="G1392"/>
    </row>
    <row r="1393" spans="2:7" x14ac:dyDescent="0.25">
      <c r="B1393" s="564"/>
      <c r="C1393" s="564"/>
      <c r="D1393" s="564"/>
      <c r="E1393"/>
      <c r="F1393"/>
      <c r="G1393"/>
    </row>
    <row r="1394" spans="2:7" x14ac:dyDescent="0.25">
      <c r="B1394" s="564"/>
      <c r="C1394" s="564"/>
      <c r="D1394" s="564"/>
      <c r="E1394"/>
      <c r="F1394"/>
      <c r="G1394"/>
    </row>
    <row r="1395" spans="2:7" x14ac:dyDescent="0.25">
      <c r="B1395" s="564"/>
      <c r="C1395" s="564"/>
      <c r="D1395" s="564"/>
      <c r="E1395"/>
      <c r="F1395"/>
      <c r="G1395"/>
    </row>
    <row r="1396" spans="2:7" x14ac:dyDescent="0.25">
      <c r="B1396" s="564"/>
      <c r="C1396" s="564"/>
      <c r="D1396" s="564"/>
      <c r="E1396"/>
      <c r="F1396"/>
      <c r="G1396"/>
    </row>
    <row r="1397" spans="2:7" x14ac:dyDescent="0.25">
      <c r="B1397" s="564"/>
      <c r="C1397" s="564"/>
      <c r="D1397" s="564"/>
      <c r="E1397"/>
      <c r="F1397"/>
      <c r="G1397"/>
    </row>
    <row r="1398" spans="2:7" x14ac:dyDescent="0.25">
      <c r="B1398" s="564"/>
      <c r="C1398" s="564"/>
      <c r="D1398" s="564"/>
      <c r="E1398"/>
      <c r="F1398"/>
      <c r="G1398"/>
    </row>
    <row r="1399" spans="2:7" x14ac:dyDescent="0.25">
      <c r="B1399" s="564"/>
      <c r="C1399" s="564"/>
      <c r="D1399" s="564"/>
      <c r="E1399"/>
      <c r="F1399"/>
      <c r="G1399"/>
    </row>
    <row r="1400" spans="2:7" x14ac:dyDescent="0.25">
      <c r="B1400" s="564"/>
      <c r="C1400" s="564"/>
      <c r="D1400" s="564"/>
      <c r="E1400"/>
      <c r="F1400"/>
      <c r="G1400"/>
    </row>
    <row r="1401" spans="2:7" x14ac:dyDescent="0.25">
      <c r="B1401" s="564"/>
      <c r="C1401" s="564"/>
      <c r="D1401" s="564"/>
      <c r="E1401"/>
      <c r="F1401"/>
      <c r="G1401"/>
    </row>
    <row r="1402" spans="2:7" x14ac:dyDescent="0.25">
      <c r="B1402" s="564"/>
      <c r="C1402" s="564"/>
      <c r="D1402" s="564"/>
      <c r="E1402"/>
      <c r="F1402"/>
      <c r="G1402"/>
    </row>
    <row r="1403" spans="2:7" x14ac:dyDescent="0.25">
      <c r="B1403" s="564"/>
      <c r="C1403" s="564"/>
      <c r="D1403" s="564"/>
      <c r="E1403"/>
      <c r="F1403"/>
      <c r="G1403"/>
    </row>
    <row r="1404" spans="2:7" x14ac:dyDescent="0.25">
      <c r="B1404" s="564"/>
      <c r="C1404" s="564"/>
      <c r="D1404" s="564"/>
      <c r="E1404"/>
      <c r="F1404"/>
      <c r="G1404"/>
    </row>
    <row r="1405" spans="2:7" x14ac:dyDescent="0.25">
      <c r="B1405" s="564"/>
      <c r="C1405" s="564"/>
      <c r="D1405" s="564"/>
      <c r="E1405"/>
      <c r="F1405"/>
      <c r="G1405"/>
    </row>
    <row r="1406" spans="2:7" x14ac:dyDescent="0.25">
      <c r="B1406" s="564"/>
      <c r="C1406" s="564"/>
      <c r="D1406" s="564"/>
      <c r="E1406"/>
      <c r="F1406"/>
      <c r="G1406"/>
    </row>
    <row r="1407" spans="2:7" x14ac:dyDescent="0.25">
      <c r="B1407" s="564"/>
      <c r="C1407" s="564"/>
      <c r="D1407" s="564"/>
      <c r="E1407"/>
      <c r="F1407"/>
      <c r="G1407"/>
    </row>
    <row r="1408" spans="2:7" x14ac:dyDescent="0.25">
      <c r="B1408" s="564"/>
      <c r="C1408" s="564"/>
      <c r="D1408" s="564"/>
      <c r="E1408"/>
      <c r="F1408"/>
      <c r="G1408"/>
    </row>
    <row r="1409" spans="2:7" x14ac:dyDescent="0.25">
      <c r="B1409" s="564"/>
      <c r="C1409" s="564"/>
      <c r="D1409" s="564"/>
      <c r="E1409"/>
      <c r="F1409"/>
      <c r="G1409"/>
    </row>
    <row r="1410" spans="2:7" x14ac:dyDescent="0.25">
      <c r="B1410" s="564"/>
      <c r="C1410" s="564"/>
      <c r="D1410" s="564"/>
      <c r="E1410"/>
      <c r="F1410"/>
      <c r="G1410"/>
    </row>
    <row r="1411" spans="2:7" x14ac:dyDescent="0.25">
      <c r="B1411" s="564"/>
      <c r="C1411" s="564"/>
      <c r="D1411" s="564"/>
      <c r="E1411"/>
      <c r="F1411"/>
      <c r="G1411"/>
    </row>
    <row r="1412" spans="2:7" x14ac:dyDescent="0.25">
      <c r="B1412" s="564"/>
      <c r="C1412" s="564"/>
      <c r="D1412" s="564"/>
      <c r="E1412"/>
      <c r="F1412"/>
      <c r="G1412"/>
    </row>
    <row r="1413" spans="2:7" x14ac:dyDescent="0.25">
      <c r="B1413" s="564"/>
      <c r="C1413" s="564"/>
      <c r="D1413" s="564"/>
      <c r="E1413"/>
      <c r="F1413"/>
      <c r="G1413"/>
    </row>
    <row r="1414" spans="2:7" x14ac:dyDescent="0.25">
      <c r="B1414" s="564"/>
      <c r="C1414" s="564"/>
      <c r="D1414" s="564"/>
      <c r="E1414"/>
      <c r="F1414"/>
      <c r="G1414"/>
    </row>
    <row r="1415" spans="2:7" x14ac:dyDescent="0.25">
      <c r="B1415" s="564"/>
      <c r="C1415" s="564"/>
      <c r="D1415" s="564"/>
      <c r="E1415"/>
      <c r="F1415"/>
      <c r="G1415"/>
    </row>
    <row r="1416" spans="2:7" x14ac:dyDescent="0.25">
      <c r="B1416" s="564"/>
      <c r="C1416" s="564"/>
      <c r="D1416" s="564"/>
      <c r="E1416"/>
      <c r="F1416"/>
      <c r="G1416"/>
    </row>
    <row r="1417" spans="2:7" x14ac:dyDescent="0.25">
      <c r="B1417" s="564"/>
      <c r="C1417" s="564"/>
      <c r="D1417" s="564"/>
      <c r="E1417"/>
      <c r="F1417"/>
      <c r="G1417"/>
    </row>
    <row r="1418" spans="2:7" x14ac:dyDescent="0.25">
      <c r="B1418" s="564"/>
      <c r="C1418" s="564"/>
      <c r="D1418" s="564"/>
      <c r="E1418"/>
      <c r="F1418"/>
      <c r="G1418"/>
    </row>
    <row r="1419" spans="2:7" x14ac:dyDescent="0.25">
      <c r="B1419" s="564"/>
      <c r="C1419" s="564"/>
      <c r="D1419" s="564"/>
      <c r="E1419"/>
      <c r="F1419"/>
      <c r="G1419"/>
    </row>
    <row r="1420" spans="2:7" x14ac:dyDescent="0.25">
      <c r="B1420" s="564"/>
      <c r="C1420" s="564"/>
      <c r="D1420" s="564"/>
      <c r="E1420"/>
      <c r="F1420"/>
      <c r="G1420"/>
    </row>
    <row r="1421" spans="2:7" x14ac:dyDescent="0.25">
      <c r="B1421" s="564"/>
      <c r="C1421" s="564"/>
      <c r="D1421" s="564"/>
      <c r="E1421"/>
      <c r="F1421"/>
      <c r="G1421"/>
    </row>
    <row r="1422" spans="2:7" x14ac:dyDescent="0.25">
      <c r="B1422" s="564"/>
      <c r="C1422" s="564"/>
      <c r="D1422" s="564"/>
      <c r="E1422"/>
      <c r="F1422"/>
      <c r="G1422"/>
    </row>
    <row r="1423" spans="2:7" x14ac:dyDescent="0.25">
      <c r="B1423" s="564"/>
      <c r="C1423" s="564"/>
      <c r="D1423" s="564"/>
      <c r="E1423"/>
      <c r="F1423"/>
      <c r="G1423"/>
    </row>
    <row r="1424" spans="2:7" x14ac:dyDescent="0.25">
      <c r="B1424" s="564"/>
      <c r="C1424" s="564"/>
      <c r="D1424" s="564"/>
      <c r="E1424"/>
      <c r="F1424"/>
      <c r="G1424"/>
    </row>
    <row r="1425" spans="2:7" x14ac:dyDescent="0.25">
      <c r="B1425" s="564"/>
      <c r="C1425" s="564"/>
      <c r="D1425" s="564"/>
      <c r="E1425"/>
      <c r="F1425"/>
      <c r="G1425"/>
    </row>
    <row r="1426" spans="2:7" x14ac:dyDescent="0.25">
      <c r="B1426" s="564"/>
      <c r="C1426" s="564"/>
      <c r="D1426" s="564"/>
      <c r="E1426"/>
      <c r="F1426"/>
      <c r="G1426"/>
    </row>
    <row r="1427" spans="2:7" x14ac:dyDescent="0.25">
      <c r="B1427" s="564"/>
      <c r="C1427" s="564"/>
      <c r="D1427" s="564"/>
      <c r="E1427"/>
      <c r="F1427"/>
      <c r="G1427"/>
    </row>
    <row r="1428" spans="2:7" x14ac:dyDescent="0.25">
      <c r="B1428" s="564"/>
      <c r="C1428" s="564"/>
      <c r="D1428" s="564"/>
      <c r="E1428"/>
      <c r="F1428"/>
      <c r="G1428"/>
    </row>
    <row r="1429" spans="2:7" x14ac:dyDescent="0.25">
      <c r="B1429" s="564"/>
      <c r="C1429" s="564"/>
      <c r="D1429" s="564"/>
      <c r="E1429"/>
      <c r="F1429"/>
      <c r="G1429"/>
    </row>
    <row r="1430" spans="2:7" x14ac:dyDescent="0.25">
      <c r="B1430" s="564"/>
      <c r="C1430" s="564"/>
      <c r="D1430" s="564"/>
      <c r="E1430"/>
      <c r="F1430"/>
      <c r="G1430"/>
    </row>
    <row r="1431" spans="2:7" x14ac:dyDescent="0.25">
      <c r="B1431" s="564"/>
      <c r="C1431" s="564"/>
      <c r="D1431" s="564"/>
      <c r="E1431"/>
      <c r="F1431"/>
      <c r="G1431"/>
    </row>
    <row r="1432" spans="2:7" x14ac:dyDescent="0.25">
      <c r="B1432" s="564"/>
      <c r="C1432" s="564"/>
      <c r="D1432" s="564"/>
      <c r="E1432"/>
      <c r="F1432"/>
      <c r="G1432"/>
    </row>
    <row r="1433" spans="2:7" x14ac:dyDescent="0.25">
      <c r="B1433" s="564"/>
      <c r="C1433" s="564"/>
      <c r="D1433" s="564"/>
      <c r="E1433"/>
      <c r="F1433"/>
      <c r="G1433"/>
    </row>
    <row r="1434" spans="2:7" x14ac:dyDescent="0.25">
      <c r="B1434" s="564"/>
      <c r="C1434" s="564"/>
      <c r="D1434" s="564"/>
      <c r="E1434"/>
      <c r="F1434"/>
      <c r="G1434"/>
    </row>
    <row r="1435" spans="2:7" x14ac:dyDescent="0.25">
      <c r="B1435" s="564"/>
      <c r="C1435" s="564"/>
      <c r="D1435" s="564"/>
      <c r="E1435"/>
      <c r="F1435"/>
      <c r="G1435"/>
    </row>
    <row r="1436" spans="2:7" x14ac:dyDescent="0.25">
      <c r="B1436" s="564"/>
      <c r="C1436" s="564"/>
      <c r="D1436" s="564"/>
      <c r="E1436"/>
      <c r="F1436"/>
      <c r="G1436"/>
    </row>
    <row r="1437" spans="2:7" x14ac:dyDescent="0.25">
      <c r="B1437" s="564"/>
      <c r="C1437" s="564"/>
      <c r="D1437" s="564"/>
      <c r="E1437"/>
      <c r="F1437"/>
      <c r="G1437"/>
    </row>
    <row r="1438" spans="2:7" x14ac:dyDescent="0.25">
      <c r="B1438" s="564"/>
      <c r="C1438" s="564"/>
      <c r="D1438" s="564"/>
      <c r="E1438"/>
      <c r="F1438"/>
      <c r="G1438"/>
    </row>
    <row r="1439" spans="2:7" x14ac:dyDescent="0.25">
      <c r="B1439" s="564"/>
      <c r="C1439" s="564"/>
      <c r="D1439" s="564"/>
      <c r="E1439"/>
      <c r="F1439"/>
      <c r="G1439"/>
    </row>
    <row r="1440" spans="2:7" x14ac:dyDescent="0.25">
      <c r="B1440" s="564"/>
      <c r="C1440" s="564"/>
      <c r="D1440" s="564"/>
      <c r="E1440"/>
      <c r="F1440"/>
      <c r="G1440"/>
    </row>
    <row r="1441" spans="2:7" x14ac:dyDescent="0.25">
      <c r="B1441" s="564"/>
      <c r="C1441" s="564"/>
      <c r="D1441" s="564"/>
      <c r="E1441"/>
      <c r="F1441"/>
      <c r="G1441"/>
    </row>
    <row r="1442" spans="2:7" x14ac:dyDescent="0.25">
      <c r="B1442" s="564"/>
      <c r="C1442" s="564"/>
      <c r="D1442" s="564"/>
      <c r="E1442"/>
      <c r="F1442"/>
      <c r="G1442"/>
    </row>
    <row r="1443" spans="2:7" x14ac:dyDescent="0.25">
      <c r="B1443" s="564"/>
      <c r="C1443" s="564"/>
      <c r="D1443" s="564"/>
      <c r="E1443"/>
      <c r="F1443"/>
      <c r="G1443"/>
    </row>
    <row r="1444" spans="2:7" x14ac:dyDescent="0.25">
      <c r="B1444" s="564"/>
      <c r="C1444" s="564"/>
      <c r="D1444" s="564"/>
      <c r="E1444"/>
      <c r="F1444"/>
      <c r="G1444"/>
    </row>
    <row r="1445" spans="2:7" x14ac:dyDescent="0.25">
      <c r="B1445" s="564"/>
      <c r="C1445" s="564"/>
      <c r="D1445" s="564"/>
      <c r="E1445"/>
      <c r="F1445"/>
      <c r="G1445"/>
    </row>
    <row r="1446" spans="2:7" x14ac:dyDescent="0.25">
      <c r="B1446" s="564"/>
      <c r="C1446" s="564"/>
      <c r="D1446" s="564"/>
      <c r="E1446"/>
      <c r="F1446"/>
      <c r="G1446"/>
    </row>
    <row r="1447" spans="2:7" x14ac:dyDescent="0.25">
      <c r="B1447" s="564"/>
      <c r="C1447" s="564"/>
      <c r="D1447" s="564"/>
      <c r="E1447"/>
      <c r="F1447"/>
      <c r="G1447"/>
    </row>
    <row r="1448" spans="2:7" x14ac:dyDescent="0.25">
      <c r="B1448" s="564"/>
      <c r="C1448" s="564"/>
      <c r="D1448" s="564"/>
      <c r="E1448"/>
      <c r="F1448"/>
      <c r="G1448"/>
    </row>
    <row r="1449" spans="2:7" x14ac:dyDescent="0.25">
      <c r="B1449" s="564"/>
      <c r="C1449" s="564"/>
      <c r="D1449" s="564"/>
      <c r="E1449"/>
      <c r="F1449"/>
      <c r="G1449"/>
    </row>
    <row r="1450" spans="2:7" x14ac:dyDescent="0.25">
      <c r="B1450" s="564"/>
      <c r="C1450" s="564"/>
      <c r="D1450" s="564"/>
      <c r="E1450"/>
      <c r="F1450"/>
      <c r="G1450"/>
    </row>
    <row r="1451" spans="2:7" x14ac:dyDescent="0.25">
      <c r="B1451" s="564"/>
      <c r="C1451" s="564"/>
      <c r="D1451" s="564"/>
      <c r="E1451"/>
      <c r="F1451"/>
      <c r="G1451"/>
    </row>
    <row r="1452" spans="2:7" x14ac:dyDescent="0.25">
      <c r="B1452" s="564"/>
      <c r="C1452" s="564"/>
      <c r="D1452" s="564"/>
      <c r="E1452"/>
      <c r="F1452"/>
      <c r="G1452"/>
    </row>
    <row r="1453" spans="2:7" x14ac:dyDescent="0.25">
      <c r="B1453" s="564"/>
      <c r="C1453" s="564"/>
      <c r="D1453" s="564"/>
      <c r="E1453"/>
      <c r="F1453"/>
      <c r="G1453"/>
    </row>
    <row r="1454" spans="2:7" x14ac:dyDescent="0.25">
      <c r="B1454" s="564"/>
      <c r="C1454" s="564"/>
      <c r="D1454" s="564"/>
      <c r="E1454"/>
      <c r="F1454"/>
      <c r="G1454"/>
    </row>
    <row r="1455" spans="2:7" x14ac:dyDescent="0.25">
      <c r="B1455" s="564"/>
      <c r="C1455" s="564"/>
      <c r="D1455" s="564"/>
      <c r="E1455"/>
      <c r="F1455"/>
      <c r="G1455"/>
    </row>
    <row r="1456" spans="2:7" x14ac:dyDescent="0.25">
      <c r="B1456" s="564"/>
      <c r="C1456" s="564"/>
      <c r="D1456" s="564"/>
      <c r="E1456"/>
      <c r="F1456"/>
      <c r="G1456"/>
    </row>
    <row r="1457" spans="2:7" x14ac:dyDescent="0.25">
      <c r="B1457" s="564"/>
      <c r="C1457" s="564"/>
      <c r="D1457" s="564"/>
      <c r="E1457"/>
      <c r="F1457"/>
      <c r="G1457"/>
    </row>
    <row r="1458" spans="2:7" x14ac:dyDescent="0.25">
      <c r="B1458" s="564"/>
      <c r="C1458" s="564"/>
      <c r="D1458" s="564"/>
      <c r="E1458"/>
      <c r="F1458"/>
      <c r="G1458"/>
    </row>
    <row r="1459" spans="2:7" x14ac:dyDescent="0.25">
      <c r="B1459" s="564"/>
      <c r="C1459" s="564"/>
      <c r="D1459" s="564"/>
      <c r="E1459"/>
      <c r="F1459"/>
      <c r="G1459"/>
    </row>
    <row r="1460" spans="2:7" x14ac:dyDescent="0.25">
      <c r="B1460" s="564"/>
      <c r="C1460" s="564"/>
      <c r="D1460" s="564"/>
      <c r="E1460"/>
      <c r="F1460"/>
      <c r="G1460"/>
    </row>
    <row r="1461" spans="2:7" x14ac:dyDescent="0.25">
      <c r="B1461" s="564"/>
      <c r="C1461" s="564"/>
      <c r="D1461" s="564"/>
      <c r="E1461"/>
      <c r="F1461"/>
      <c r="G1461"/>
    </row>
    <row r="1462" spans="2:7" x14ac:dyDescent="0.25">
      <c r="B1462" s="564"/>
      <c r="C1462" s="564"/>
      <c r="D1462" s="564"/>
      <c r="E1462"/>
      <c r="F1462"/>
      <c r="G1462"/>
    </row>
    <row r="1463" spans="2:7" x14ac:dyDescent="0.25">
      <c r="B1463" s="564"/>
      <c r="C1463" s="564"/>
      <c r="D1463" s="564"/>
      <c r="E1463"/>
      <c r="F1463"/>
      <c r="G1463"/>
    </row>
    <row r="1464" spans="2:7" x14ac:dyDescent="0.25">
      <c r="B1464" s="564"/>
      <c r="C1464" s="564"/>
      <c r="D1464" s="564"/>
      <c r="E1464"/>
      <c r="F1464"/>
      <c r="G1464"/>
    </row>
    <row r="1465" spans="2:7" x14ac:dyDescent="0.25">
      <c r="B1465" s="564"/>
      <c r="C1465" s="564"/>
      <c r="D1465" s="564"/>
      <c r="E1465"/>
      <c r="F1465"/>
      <c r="G1465"/>
    </row>
    <row r="1466" spans="2:7" x14ac:dyDescent="0.25">
      <c r="B1466" s="564"/>
      <c r="C1466" s="564"/>
      <c r="D1466" s="564"/>
      <c r="E1466"/>
      <c r="F1466"/>
      <c r="G1466"/>
    </row>
    <row r="1467" spans="2:7" x14ac:dyDescent="0.25">
      <c r="B1467" s="564"/>
      <c r="C1467" s="564"/>
      <c r="D1467" s="564"/>
      <c r="E1467"/>
      <c r="F1467"/>
      <c r="G1467"/>
    </row>
    <row r="1468" spans="2:7" x14ac:dyDescent="0.25">
      <c r="B1468" s="564"/>
      <c r="C1468" s="564"/>
      <c r="D1468" s="564"/>
      <c r="E1468"/>
      <c r="F1468"/>
      <c r="G1468"/>
    </row>
    <row r="1469" spans="2:7" x14ac:dyDescent="0.25">
      <c r="B1469" s="564"/>
      <c r="C1469" s="564"/>
      <c r="D1469" s="564"/>
      <c r="E1469"/>
      <c r="F1469"/>
      <c r="G1469"/>
    </row>
    <row r="1470" spans="2:7" x14ac:dyDescent="0.25">
      <c r="B1470" s="564"/>
      <c r="C1470" s="564"/>
      <c r="D1470" s="564"/>
      <c r="E1470"/>
      <c r="F1470"/>
      <c r="G1470"/>
    </row>
    <row r="1471" spans="2:7" x14ac:dyDescent="0.25">
      <c r="B1471" s="564"/>
      <c r="C1471" s="564"/>
      <c r="D1471" s="564"/>
      <c r="E1471"/>
      <c r="F1471"/>
      <c r="G1471"/>
    </row>
    <row r="1472" spans="2:7" x14ac:dyDescent="0.25">
      <c r="B1472" s="564"/>
      <c r="C1472" s="564"/>
      <c r="D1472" s="564"/>
      <c r="E1472"/>
      <c r="F1472"/>
      <c r="G1472"/>
    </row>
    <row r="1473" spans="2:7" x14ac:dyDescent="0.25">
      <c r="B1473" s="564"/>
      <c r="C1473" s="564"/>
      <c r="D1473" s="564"/>
      <c r="E1473"/>
      <c r="F1473"/>
      <c r="G1473"/>
    </row>
    <row r="1474" spans="2:7" x14ac:dyDescent="0.25">
      <c r="B1474" s="564"/>
      <c r="C1474" s="564"/>
      <c r="D1474" s="564"/>
      <c r="E1474"/>
      <c r="F1474"/>
      <c r="G1474"/>
    </row>
    <row r="1475" spans="2:7" x14ac:dyDescent="0.25">
      <c r="B1475" s="564"/>
      <c r="C1475" s="564"/>
      <c r="D1475" s="564"/>
      <c r="E1475"/>
      <c r="F1475"/>
      <c r="G1475"/>
    </row>
    <row r="1476" spans="2:7" x14ac:dyDescent="0.25">
      <c r="B1476" s="564"/>
      <c r="C1476" s="564"/>
      <c r="D1476" s="564"/>
      <c r="E1476"/>
      <c r="F1476"/>
      <c r="G1476"/>
    </row>
    <row r="1477" spans="2:7" x14ac:dyDescent="0.25">
      <c r="B1477" s="564"/>
      <c r="C1477" s="564"/>
      <c r="D1477" s="564"/>
      <c r="E1477"/>
      <c r="F1477"/>
      <c r="G1477"/>
    </row>
    <row r="1478" spans="2:7" x14ac:dyDescent="0.25">
      <c r="B1478" s="564"/>
      <c r="C1478" s="564"/>
      <c r="D1478" s="564"/>
      <c r="E1478"/>
      <c r="F1478"/>
      <c r="G1478"/>
    </row>
    <row r="1479" spans="2:7" x14ac:dyDescent="0.25">
      <c r="B1479" s="564"/>
      <c r="C1479" s="564"/>
      <c r="D1479" s="564"/>
      <c r="E1479"/>
      <c r="F1479"/>
      <c r="G1479"/>
    </row>
    <row r="1480" spans="2:7" x14ac:dyDescent="0.25">
      <c r="B1480" s="564"/>
      <c r="C1480" s="564"/>
      <c r="D1480" s="564"/>
      <c r="E1480"/>
      <c r="F1480"/>
      <c r="G1480"/>
    </row>
    <row r="1481" spans="2:7" x14ac:dyDescent="0.25">
      <c r="B1481" s="564"/>
      <c r="C1481" s="564"/>
      <c r="D1481" s="564"/>
      <c r="E1481"/>
      <c r="F1481"/>
      <c r="G1481"/>
    </row>
    <row r="1482" spans="2:7" x14ac:dyDescent="0.25">
      <c r="B1482" s="564"/>
      <c r="C1482" s="564"/>
      <c r="D1482" s="564"/>
      <c r="E1482"/>
      <c r="F1482"/>
      <c r="G1482"/>
    </row>
    <row r="1483" spans="2:7" x14ac:dyDescent="0.25">
      <c r="B1483" s="564"/>
      <c r="C1483" s="564"/>
      <c r="D1483" s="564"/>
      <c r="E1483"/>
      <c r="F1483"/>
      <c r="G1483"/>
    </row>
    <row r="1484" spans="2:7" x14ac:dyDescent="0.25">
      <c r="B1484" s="564"/>
      <c r="C1484" s="564"/>
      <c r="D1484" s="564"/>
      <c r="E1484"/>
      <c r="F1484"/>
      <c r="G1484"/>
    </row>
    <row r="1485" spans="2:7" x14ac:dyDescent="0.25">
      <c r="B1485" s="564"/>
      <c r="C1485" s="564"/>
      <c r="D1485" s="564"/>
      <c r="E1485"/>
      <c r="F1485"/>
      <c r="G1485"/>
    </row>
    <row r="1486" spans="2:7" x14ac:dyDescent="0.25">
      <c r="B1486" s="564"/>
      <c r="C1486" s="564"/>
      <c r="D1486" s="564"/>
      <c r="E1486"/>
      <c r="F1486"/>
      <c r="G1486"/>
    </row>
    <row r="1487" spans="2:7" x14ac:dyDescent="0.25">
      <c r="B1487" s="564"/>
      <c r="C1487" s="564"/>
      <c r="D1487" s="564"/>
      <c r="E1487"/>
      <c r="F1487"/>
      <c r="G1487"/>
    </row>
    <row r="1488" spans="2:7" x14ac:dyDescent="0.25">
      <c r="B1488" s="564"/>
      <c r="C1488" s="564"/>
      <c r="D1488" s="564"/>
      <c r="E1488"/>
      <c r="F1488"/>
      <c r="G1488"/>
    </row>
    <row r="1489" spans="2:7" x14ac:dyDescent="0.25">
      <c r="B1489" s="564"/>
      <c r="C1489" s="564"/>
      <c r="D1489" s="564"/>
      <c r="E1489"/>
      <c r="F1489"/>
      <c r="G1489"/>
    </row>
    <row r="1490" spans="2:7" x14ac:dyDescent="0.25">
      <c r="B1490" s="564"/>
      <c r="C1490" s="564"/>
      <c r="D1490" s="564"/>
      <c r="E1490"/>
      <c r="F1490"/>
      <c r="G1490"/>
    </row>
    <row r="1491" spans="2:7" x14ac:dyDescent="0.25">
      <c r="B1491" s="564"/>
      <c r="C1491" s="564"/>
      <c r="D1491" s="564"/>
      <c r="E1491"/>
      <c r="F1491"/>
      <c r="G1491"/>
    </row>
    <row r="1492" spans="2:7" x14ac:dyDescent="0.25">
      <c r="B1492" s="564"/>
      <c r="C1492" s="564"/>
      <c r="D1492" s="564"/>
      <c r="E1492"/>
      <c r="F1492"/>
      <c r="G1492"/>
    </row>
    <row r="1493" spans="2:7" x14ac:dyDescent="0.25">
      <c r="B1493" s="564"/>
      <c r="C1493" s="564"/>
      <c r="D1493" s="564"/>
      <c r="E1493"/>
      <c r="F1493"/>
      <c r="G1493"/>
    </row>
    <row r="1494" spans="2:7" x14ac:dyDescent="0.25">
      <c r="B1494" s="564"/>
      <c r="C1494" s="564"/>
      <c r="D1494" s="564"/>
      <c r="E1494"/>
      <c r="F1494"/>
      <c r="G1494"/>
    </row>
    <row r="1495" spans="2:7" x14ac:dyDescent="0.25">
      <c r="B1495" s="564"/>
      <c r="C1495" s="564"/>
      <c r="D1495" s="564"/>
      <c r="E1495"/>
      <c r="F1495"/>
      <c r="G1495"/>
    </row>
    <row r="1496" spans="2:7" x14ac:dyDescent="0.25">
      <c r="B1496" s="564"/>
      <c r="C1496" s="564"/>
      <c r="D1496" s="564"/>
      <c r="E1496"/>
      <c r="F1496"/>
      <c r="G1496"/>
    </row>
    <row r="1497" spans="2:7" x14ac:dyDescent="0.25">
      <c r="B1497" s="564"/>
      <c r="C1497" s="564"/>
      <c r="D1497" s="564"/>
      <c r="E1497"/>
      <c r="F1497"/>
      <c r="G1497"/>
    </row>
    <row r="1498" spans="2:7" x14ac:dyDescent="0.25">
      <c r="B1498" s="564"/>
      <c r="C1498" s="564"/>
      <c r="D1498" s="564"/>
      <c r="E1498"/>
      <c r="F1498"/>
      <c r="G1498"/>
    </row>
    <row r="1499" spans="2:7" x14ac:dyDescent="0.25">
      <c r="B1499" s="564"/>
      <c r="C1499" s="564"/>
      <c r="D1499" s="564"/>
      <c r="E1499"/>
      <c r="F1499"/>
      <c r="G1499"/>
    </row>
    <row r="1500" spans="2:7" x14ac:dyDescent="0.25">
      <c r="B1500" s="564"/>
      <c r="C1500" s="564"/>
      <c r="D1500" s="564"/>
      <c r="E1500"/>
      <c r="F1500"/>
      <c r="G1500"/>
    </row>
    <row r="1501" spans="2:7" x14ac:dyDescent="0.25">
      <c r="B1501" s="564"/>
      <c r="C1501" s="564"/>
      <c r="D1501" s="564"/>
      <c r="E1501"/>
      <c r="F1501"/>
      <c r="G1501"/>
    </row>
    <row r="1502" spans="2:7" x14ac:dyDescent="0.25">
      <c r="B1502" s="564"/>
      <c r="C1502" s="564"/>
      <c r="D1502" s="564"/>
      <c r="E1502"/>
      <c r="F1502"/>
      <c r="G1502"/>
    </row>
    <row r="1503" spans="2:7" x14ac:dyDescent="0.25">
      <c r="B1503" s="564"/>
      <c r="C1503" s="564"/>
      <c r="D1503" s="564"/>
      <c r="E1503"/>
      <c r="F1503"/>
      <c r="G1503"/>
    </row>
    <row r="1504" spans="2:7" x14ac:dyDescent="0.25">
      <c r="B1504" s="564"/>
      <c r="C1504" s="564"/>
      <c r="D1504" s="564"/>
      <c r="E1504"/>
      <c r="F1504"/>
      <c r="G1504"/>
    </row>
    <row r="1505" spans="2:7" x14ac:dyDescent="0.25">
      <c r="B1505" s="564"/>
      <c r="C1505" s="564"/>
      <c r="D1505" s="564"/>
      <c r="E1505"/>
      <c r="F1505"/>
      <c r="G1505"/>
    </row>
    <row r="1506" spans="2:7" x14ac:dyDescent="0.25">
      <c r="B1506" s="564"/>
      <c r="C1506" s="564"/>
      <c r="D1506" s="564"/>
      <c r="E1506"/>
      <c r="F1506"/>
      <c r="G1506"/>
    </row>
    <row r="1507" spans="2:7" x14ac:dyDescent="0.25">
      <c r="B1507" s="564"/>
      <c r="C1507" s="564"/>
      <c r="D1507" s="564"/>
      <c r="E1507"/>
      <c r="F1507"/>
      <c r="G1507"/>
    </row>
    <row r="1508" spans="2:7" x14ac:dyDescent="0.25">
      <c r="B1508" s="564"/>
      <c r="C1508" s="564"/>
      <c r="D1508" s="564"/>
      <c r="E1508"/>
      <c r="F1508"/>
      <c r="G1508"/>
    </row>
    <row r="1509" spans="2:7" x14ac:dyDescent="0.25">
      <c r="B1509" s="564"/>
      <c r="C1509" s="564"/>
      <c r="D1509" s="564"/>
      <c r="E1509"/>
      <c r="F1509"/>
      <c r="G1509"/>
    </row>
    <row r="1510" spans="2:7" x14ac:dyDescent="0.25">
      <c r="B1510" s="564"/>
      <c r="C1510" s="564"/>
      <c r="D1510" s="564"/>
      <c r="E1510"/>
      <c r="F1510"/>
      <c r="G1510"/>
    </row>
    <row r="1511" spans="2:7" x14ac:dyDescent="0.25">
      <c r="B1511" s="564"/>
      <c r="C1511" s="564"/>
      <c r="D1511" s="564"/>
      <c r="E1511"/>
      <c r="F1511"/>
      <c r="G1511"/>
    </row>
    <row r="1512" spans="2:7" x14ac:dyDescent="0.25">
      <c r="B1512" s="564"/>
      <c r="C1512" s="564"/>
      <c r="D1512" s="564"/>
      <c r="E1512"/>
      <c r="F1512"/>
      <c r="G1512"/>
    </row>
    <row r="1513" spans="2:7" x14ac:dyDescent="0.25">
      <c r="B1513" s="564"/>
      <c r="C1513" s="564"/>
      <c r="D1513" s="564"/>
      <c r="E1513"/>
      <c r="F1513"/>
      <c r="G1513"/>
    </row>
    <row r="1514" spans="2:7" x14ac:dyDescent="0.25">
      <c r="B1514" s="564"/>
      <c r="C1514" s="564"/>
      <c r="D1514" s="564"/>
      <c r="E1514"/>
      <c r="F1514"/>
      <c r="G1514"/>
    </row>
    <row r="1515" spans="2:7" x14ac:dyDescent="0.25">
      <c r="B1515" s="564"/>
      <c r="C1515" s="564"/>
      <c r="D1515" s="564"/>
      <c r="E1515"/>
      <c r="F1515"/>
      <c r="G1515"/>
    </row>
    <row r="1516" spans="2:7" x14ac:dyDescent="0.25">
      <c r="B1516" s="564"/>
      <c r="C1516" s="564"/>
      <c r="D1516" s="564"/>
      <c r="E1516"/>
      <c r="F1516"/>
      <c r="G1516"/>
    </row>
    <row r="1517" spans="2:7" x14ac:dyDescent="0.25">
      <c r="B1517" s="564"/>
      <c r="C1517" s="564"/>
      <c r="D1517" s="564"/>
      <c r="E1517"/>
      <c r="F1517"/>
      <c r="G1517"/>
    </row>
    <row r="1518" spans="2:7" x14ac:dyDescent="0.25">
      <c r="B1518" s="564"/>
      <c r="C1518" s="564"/>
      <c r="D1518" s="564"/>
      <c r="E1518"/>
      <c r="F1518"/>
      <c r="G1518"/>
    </row>
    <row r="1519" spans="2:7" x14ac:dyDescent="0.25">
      <c r="B1519" s="564"/>
      <c r="C1519" s="564"/>
      <c r="D1519" s="564"/>
      <c r="E1519"/>
      <c r="F1519"/>
      <c r="G1519"/>
    </row>
    <row r="1520" spans="2:7" x14ac:dyDescent="0.25">
      <c r="B1520" s="564"/>
      <c r="C1520" s="564"/>
      <c r="D1520" s="564"/>
      <c r="E1520"/>
      <c r="F1520"/>
      <c r="G1520"/>
    </row>
    <row r="1521" spans="2:7" x14ac:dyDescent="0.25">
      <c r="B1521" s="564"/>
      <c r="C1521" s="564"/>
      <c r="D1521" s="564"/>
      <c r="E1521"/>
      <c r="F1521"/>
      <c r="G1521"/>
    </row>
    <row r="1522" spans="2:7" x14ac:dyDescent="0.25">
      <c r="B1522" s="564"/>
      <c r="C1522" s="564"/>
      <c r="D1522" s="564"/>
      <c r="E1522"/>
      <c r="F1522"/>
      <c r="G1522"/>
    </row>
    <row r="1523" spans="2:7" x14ac:dyDescent="0.25">
      <c r="B1523" s="564"/>
      <c r="C1523" s="564"/>
      <c r="D1523" s="564"/>
      <c r="E1523"/>
      <c r="F1523"/>
      <c r="G1523"/>
    </row>
    <row r="1524" spans="2:7" x14ac:dyDescent="0.25">
      <c r="B1524" s="564"/>
      <c r="C1524" s="564"/>
      <c r="D1524" s="564"/>
      <c r="E1524"/>
      <c r="F1524"/>
      <c r="G1524"/>
    </row>
    <row r="1525" spans="2:7" x14ac:dyDescent="0.25">
      <c r="B1525" s="564"/>
      <c r="C1525" s="564"/>
      <c r="D1525" s="564"/>
      <c r="E1525"/>
      <c r="F1525"/>
      <c r="G1525"/>
    </row>
    <row r="1526" spans="2:7" x14ac:dyDescent="0.25">
      <c r="B1526" s="564"/>
      <c r="C1526" s="564"/>
      <c r="D1526" s="564"/>
      <c r="E1526"/>
      <c r="F1526"/>
      <c r="G1526"/>
    </row>
    <row r="1527" spans="2:7" x14ac:dyDescent="0.25">
      <c r="B1527" s="564"/>
      <c r="C1527" s="564"/>
      <c r="D1527" s="564"/>
      <c r="E1527"/>
      <c r="F1527"/>
      <c r="G1527"/>
    </row>
    <row r="1528" spans="2:7" x14ac:dyDescent="0.25">
      <c r="B1528" s="564"/>
      <c r="C1528" s="564"/>
      <c r="D1528" s="564"/>
      <c r="E1528"/>
      <c r="F1528"/>
      <c r="G1528"/>
    </row>
    <row r="1529" spans="2:7" x14ac:dyDescent="0.25">
      <c r="B1529" s="564"/>
      <c r="C1529" s="564"/>
      <c r="D1529" s="564"/>
      <c r="E1529"/>
      <c r="F1529"/>
      <c r="G1529"/>
    </row>
    <row r="1530" spans="2:7" x14ac:dyDescent="0.25">
      <c r="B1530" s="564"/>
      <c r="C1530" s="564"/>
      <c r="D1530" s="564"/>
      <c r="E1530"/>
      <c r="F1530"/>
      <c r="G1530"/>
    </row>
    <row r="1531" spans="2:7" x14ac:dyDescent="0.25">
      <c r="B1531" s="564"/>
      <c r="C1531" s="564"/>
      <c r="D1531" s="564"/>
      <c r="E1531"/>
      <c r="F1531"/>
      <c r="G1531"/>
    </row>
    <row r="1532" spans="2:7" x14ac:dyDescent="0.25">
      <c r="B1532" s="564"/>
      <c r="C1532" s="564"/>
      <c r="D1532" s="564"/>
      <c r="E1532"/>
      <c r="F1532"/>
      <c r="G1532"/>
    </row>
    <row r="1533" spans="2:7" x14ac:dyDescent="0.25">
      <c r="B1533" s="564"/>
      <c r="C1533" s="564"/>
      <c r="D1533" s="564"/>
      <c r="E1533"/>
      <c r="F1533"/>
      <c r="G1533"/>
    </row>
    <row r="1534" spans="2:7" x14ac:dyDescent="0.25">
      <c r="B1534" s="564"/>
      <c r="C1534" s="564"/>
      <c r="D1534" s="564"/>
      <c r="E1534"/>
      <c r="F1534"/>
      <c r="G1534"/>
    </row>
    <row r="1535" spans="2:7" x14ac:dyDescent="0.25">
      <c r="B1535" s="564"/>
      <c r="C1535" s="564"/>
      <c r="D1535" s="564"/>
      <c r="E1535"/>
      <c r="F1535"/>
      <c r="G1535"/>
    </row>
    <row r="1536" spans="2:7" x14ac:dyDescent="0.25">
      <c r="B1536" s="564"/>
      <c r="C1536" s="564"/>
      <c r="D1536" s="564"/>
      <c r="E1536"/>
      <c r="F1536"/>
      <c r="G1536"/>
    </row>
    <row r="1537" spans="2:7" x14ac:dyDescent="0.25">
      <c r="B1537" s="564"/>
      <c r="C1537" s="564"/>
      <c r="D1537" s="564"/>
      <c r="E1537"/>
      <c r="F1537"/>
      <c r="G1537"/>
    </row>
    <row r="1538" spans="2:7" x14ac:dyDescent="0.25">
      <c r="B1538" s="564"/>
      <c r="C1538" s="564"/>
      <c r="D1538" s="564"/>
      <c r="E1538"/>
      <c r="F1538"/>
      <c r="G1538"/>
    </row>
    <row r="1539" spans="2:7" x14ac:dyDescent="0.25">
      <c r="B1539" s="564"/>
      <c r="C1539" s="564"/>
      <c r="D1539" s="564"/>
      <c r="E1539"/>
      <c r="F1539"/>
      <c r="G1539"/>
    </row>
    <row r="1540" spans="2:7" x14ac:dyDescent="0.25">
      <c r="B1540" s="564"/>
      <c r="C1540" s="564"/>
      <c r="D1540" s="564"/>
      <c r="E1540"/>
      <c r="F1540"/>
      <c r="G1540"/>
    </row>
    <row r="1541" spans="2:7" x14ac:dyDescent="0.25">
      <c r="B1541" s="564"/>
      <c r="C1541" s="564"/>
      <c r="D1541" s="564"/>
      <c r="E1541"/>
      <c r="F1541"/>
      <c r="G1541"/>
    </row>
    <row r="1542" spans="2:7" x14ac:dyDescent="0.25">
      <c r="B1542" s="564"/>
      <c r="C1542" s="564"/>
      <c r="D1542" s="564"/>
      <c r="E1542"/>
      <c r="F1542"/>
      <c r="G1542"/>
    </row>
    <row r="1543" spans="2:7" x14ac:dyDescent="0.25">
      <c r="B1543" s="564"/>
      <c r="C1543" s="564"/>
      <c r="D1543" s="564"/>
      <c r="E1543"/>
      <c r="F1543"/>
      <c r="G1543"/>
    </row>
    <row r="1544" spans="2:7" x14ac:dyDescent="0.25">
      <c r="B1544" s="564"/>
      <c r="C1544" s="564"/>
      <c r="D1544" s="564"/>
      <c r="E1544"/>
      <c r="F1544"/>
      <c r="G1544"/>
    </row>
    <row r="1545" spans="2:7" x14ac:dyDescent="0.25">
      <c r="B1545" s="564"/>
      <c r="C1545" s="564"/>
      <c r="D1545" s="564"/>
      <c r="E1545"/>
      <c r="F1545"/>
      <c r="G1545"/>
    </row>
    <row r="1546" spans="2:7" x14ac:dyDescent="0.25">
      <c r="B1546" s="564"/>
      <c r="C1546" s="564"/>
      <c r="D1546" s="564"/>
      <c r="E1546"/>
      <c r="F1546"/>
      <c r="G1546"/>
    </row>
    <row r="1547" spans="2:7" x14ac:dyDescent="0.25">
      <c r="B1547" s="564"/>
      <c r="C1547" s="564"/>
      <c r="D1547" s="564"/>
      <c r="E1547"/>
      <c r="F1547"/>
      <c r="G1547"/>
    </row>
    <row r="1548" spans="2:7" x14ac:dyDescent="0.25">
      <c r="B1548" s="564"/>
      <c r="C1548" s="564"/>
      <c r="D1548" s="564"/>
      <c r="E1548"/>
      <c r="F1548"/>
      <c r="G1548"/>
    </row>
    <row r="1549" spans="2:7" x14ac:dyDescent="0.25">
      <c r="B1549" s="564"/>
      <c r="C1549" s="564"/>
      <c r="D1549" s="564"/>
      <c r="E1549"/>
      <c r="F1549"/>
      <c r="G1549"/>
    </row>
    <row r="1550" spans="2:7" x14ac:dyDescent="0.25">
      <c r="B1550" s="564"/>
      <c r="C1550" s="564"/>
      <c r="D1550" s="564"/>
      <c r="E1550"/>
      <c r="F1550"/>
      <c r="G1550"/>
    </row>
    <row r="1551" spans="2:7" x14ac:dyDescent="0.25">
      <c r="B1551" s="564"/>
      <c r="C1551" s="564"/>
      <c r="D1551" s="564"/>
      <c r="E1551"/>
      <c r="F1551"/>
      <c r="G1551"/>
    </row>
    <row r="1552" spans="2:7" x14ac:dyDescent="0.25">
      <c r="B1552" s="564"/>
      <c r="C1552" s="564"/>
      <c r="D1552" s="564"/>
      <c r="E1552"/>
      <c r="F1552"/>
      <c r="G1552"/>
    </row>
    <row r="1553" spans="2:7" x14ac:dyDescent="0.25">
      <c r="B1553" s="564"/>
      <c r="C1553" s="564"/>
      <c r="D1553" s="564"/>
      <c r="E1553"/>
      <c r="F1553"/>
      <c r="G1553"/>
    </row>
    <row r="1554" spans="2:7" x14ac:dyDescent="0.25">
      <c r="B1554" s="564"/>
      <c r="C1554" s="564"/>
      <c r="D1554" s="564"/>
      <c r="E1554"/>
      <c r="F1554"/>
      <c r="G1554"/>
    </row>
    <row r="1555" spans="2:7" x14ac:dyDescent="0.25">
      <c r="B1555" s="564"/>
      <c r="C1555" s="564"/>
      <c r="D1555" s="564"/>
      <c r="E1555"/>
      <c r="F1555"/>
      <c r="G1555"/>
    </row>
    <row r="1556" spans="2:7" x14ac:dyDescent="0.25">
      <c r="B1556" s="564"/>
      <c r="C1556" s="564"/>
      <c r="D1556" s="564"/>
      <c r="E1556"/>
      <c r="F1556"/>
      <c r="G1556"/>
    </row>
    <row r="1557" spans="2:7" x14ac:dyDescent="0.25">
      <c r="B1557" s="564"/>
      <c r="C1557" s="564"/>
      <c r="D1557" s="564"/>
      <c r="E1557"/>
      <c r="F1557"/>
      <c r="G1557"/>
    </row>
    <row r="1558" spans="2:7" x14ac:dyDescent="0.25">
      <c r="B1558" s="564"/>
      <c r="C1558" s="564"/>
      <c r="D1558" s="564"/>
      <c r="E1558"/>
      <c r="F1558"/>
      <c r="G1558"/>
    </row>
    <row r="1559" spans="2:7" x14ac:dyDescent="0.25">
      <c r="B1559" s="564"/>
      <c r="C1559" s="564"/>
      <c r="D1559" s="564"/>
      <c r="E1559"/>
      <c r="F1559"/>
      <c r="G1559"/>
    </row>
    <row r="1560" spans="2:7" x14ac:dyDescent="0.25">
      <c r="B1560" s="564"/>
      <c r="C1560" s="564"/>
      <c r="D1560" s="564"/>
      <c r="E1560"/>
      <c r="F1560"/>
      <c r="G1560"/>
    </row>
    <row r="1561" spans="2:7" x14ac:dyDescent="0.25">
      <c r="B1561" s="564"/>
      <c r="C1561" s="564"/>
      <c r="D1561" s="564"/>
      <c r="E1561"/>
      <c r="F1561"/>
      <c r="G1561"/>
    </row>
    <row r="1562" spans="2:7" x14ac:dyDescent="0.25">
      <c r="B1562" s="564"/>
      <c r="C1562" s="564"/>
      <c r="D1562" s="564"/>
      <c r="E1562"/>
      <c r="F1562"/>
      <c r="G1562"/>
    </row>
    <row r="1563" spans="2:7" x14ac:dyDescent="0.25">
      <c r="B1563" s="564"/>
      <c r="C1563" s="564"/>
      <c r="D1563" s="564"/>
      <c r="E1563"/>
      <c r="F1563"/>
      <c r="G1563"/>
    </row>
    <row r="1564" spans="2:7" x14ac:dyDescent="0.25">
      <c r="B1564" s="564"/>
      <c r="C1564" s="564"/>
      <c r="D1564" s="564"/>
      <c r="E1564"/>
      <c r="F1564"/>
      <c r="G1564"/>
    </row>
    <row r="1565" spans="2:7" x14ac:dyDescent="0.25">
      <c r="B1565" s="564"/>
      <c r="C1565" s="564"/>
      <c r="D1565" s="564"/>
      <c r="E1565"/>
      <c r="F1565"/>
      <c r="G1565"/>
    </row>
    <row r="1566" spans="2:7" x14ac:dyDescent="0.25">
      <c r="B1566" s="564"/>
      <c r="C1566" s="564"/>
      <c r="D1566" s="564"/>
      <c r="E1566"/>
      <c r="F1566"/>
      <c r="G1566"/>
    </row>
    <row r="1567" spans="2:7" x14ac:dyDescent="0.25">
      <c r="B1567" s="564"/>
      <c r="C1567" s="564"/>
      <c r="D1567" s="564"/>
      <c r="E1567"/>
      <c r="F1567"/>
      <c r="G1567"/>
    </row>
    <row r="1568" spans="2:7" x14ac:dyDescent="0.25">
      <c r="B1568" s="564"/>
      <c r="C1568" s="564"/>
      <c r="D1568" s="564"/>
      <c r="E1568"/>
      <c r="F1568"/>
      <c r="G1568"/>
    </row>
    <row r="1569" spans="2:7" x14ac:dyDescent="0.25">
      <c r="B1569" s="564"/>
      <c r="C1569" s="564"/>
      <c r="D1569" s="564"/>
      <c r="E1569"/>
      <c r="F1569"/>
      <c r="G1569"/>
    </row>
    <row r="1570" spans="2:7" x14ac:dyDescent="0.25">
      <c r="B1570" s="564"/>
      <c r="C1570" s="564"/>
      <c r="D1570" s="564"/>
      <c r="E1570"/>
      <c r="F1570"/>
      <c r="G1570"/>
    </row>
    <row r="1571" spans="2:7" x14ac:dyDescent="0.25">
      <c r="B1571" s="564"/>
      <c r="C1571" s="564"/>
      <c r="D1571" s="564"/>
      <c r="E1571"/>
      <c r="F1571"/>
      <c r="G1571"/>
    </row>
    <row r="1572" spans="2:7" x14ac:dyDescent="0.25">
      <c r="B1572" s="564"/>
      <c r="C1572" s="564"/>
      <c r="D1572" s="564"/>
      <c r="E1572"/>
      <c r="F1572"/>
      <c r="G1572"/>
    </row>
    <row r="1573" spans="2:7" x14ac:dyDescent="0.25">
      <c r="B1573" s="564"/>
      <c r="C1573" s="564"/>
      <c r="D1573" s="564"/>
      <c r="E1573"/>
      <c r="F1573"/>
      <c r="G1573"/>
    </row>
    <row r="1574" spans="2:7" x14ac:dyDescent="0.25">
      <c r="B1574" s="564"/>
      <c r="C1574" s="564"/>
      <c r="D1574" s="564"/>
      <c r="E1574"/>
      <c r="F1574"/>
      <c r="G1574"/>
    </row>
    <row r="1575" spans="2:7" x14ac:dyDescent="0.25">
      <c r="B1575" s="564"/>
      <c r="C1575" s="564"/>
      <c r="D1575" s="564"/>
      <c r="E1575"/>
      <c r="F1575"/>
      <c r="G1575"/>
    </row>
    <row r="1576" spans="2:7" x14ac:dyDescent="0.25">
      <c r="B1576" s="564"/>
      <c r="C1576" s="564"/>
      <c r="D1576" s="564"/>
      <c r="E1576"/>
      <c r="F1576"/>
      <c r="G1576"/>
    </row>
    <row r="1577" spans="2:7" x14ac:dyDescent="0.25">
      <c r="B1577" s="564"/>
      <c r="C1577" s="564"/>
      <c r="D1577" s="564"/>
      <c r="E1577"/>
      <c r="F1577"/>
      <c r="G1577"/>
    </row>
    <row r="1578" spans="2:7" x14ac:dyDescent="0.25">
      <c r="B1578" s="564"/>
      <c r="C1578" s="564"/>
      <c r="D1578" s="564"/>
      <c r="E1578"/>
      <c r="F1578"/>
      <c r="G1578"/>
    </row>
    <row r="1579" spans="2:7" x14ac:dyDescent="0.25">
      <c r="B1579" s="564"/>
      <c r="C1579" s="564"/>
      <c r="D1579" s="564"/>
      <c r="E1579"/>
      <c r="F1579"/>
      <c r="G1579"/>
    </row>
    <row r="1580" spans="2:7" x14ac:dyDescent="0.25">
      <c r="B1580" s="564"/>
      <c r="C1580" s="564"/>
      <c r="D1580" s="564"/>
      <c r="E1580"/>
      <c r="F1580"/>
      <c r="G1580"/>
    </row>
    <row r="1581" spans="2:7" x14ac:dyDescent="0.25">
      <c r="B1581" s="564"/>
      <c r="C1581" s="564"/>
      <c r="D1581" s="564"/>
      <c r="E1581"/>
      <c r="F1581"/>
      <c r="G1581"/>
    </row>
    <row r="1582" spans="2:7" x14ac:dyDescent="0.25">
      <c r="B1582" s="564"/>
      <c r="C1582" s="564"/>
      <c r="D1582" s="564"/>
      <c r="E1582"/>
      <c r="F1582"/>
      <c r="G1582"/>
    </row>
    <row r="1583" spans="2:7" x14ac:dyDescent="0.25">
      <c r="B1583" s="564"/>
      <c r="C1583" s="564"/>
      <c r="D1583" s="564"/>
      <c r="E1583"/>
      <c r="F1583"/>
      <c r="G1583"/>
    </row>
    <row r="1584" spans="2:7" x14ac:dyDescent="0.25">
      <c r="B1584" s="564"/>
      <c r="C1584" s="564"/>
      <c r="D1584" s="564"/>
      <c r="E1584"/>
      <c r="F1584"/>
      <c r="G1584"/>
    </row>
    <row r="1585" spans="2:7" x14ac:dyDescent="0.25">
      <c r="B1585" s="564"/>
      <c r="C1585" s="564"/>
      <c r="D1585" s="564"/>
      <c r="E1585"/>
      <c r="F1585"/>
      <c r="G1585"/>
    </row>
    <row r="1586" spans="2:7" x14ac:dyDescent="0.25">
      <c r="B1586" s="564"/>
      <c r="C1586" s="564"/>
      <c r="D1586" s="564"/>
      <c r="E1586"/>
      <c r="F1586"/>
      <c r="G1586"/>
    </row>
    <row r="1587" spans="2:7" x14ac:dyDescent="0.25">
      <c r="B1587" s="564"/>
      <c r="C1587" s="564"/>
      <c r="D1587" s="564"/>
      <c r="E1587"/>
      <c r="F1587"/>
      <c r="G1587"/>
    </row>
    <row r="1588" spans="2:7" x14ac:dyDescent="0.25">
      <c r="B1588" s="564"/>
      <c r="C1588" s="564"/>
      <c r="D1588" s="564"/>
      <c r="E1588"/>
      <c r="F1588"/>
      <c r="G1588"/>
    </row>
    <row r="1589" spans="2:7" x14ac:dyDescent="0.25">
      <c r="B1589" s="564"/>
      <c r="C1589" s="564"/>
      <c r="D1589" s="564"/>
      <c r="E1589"/>
      <c r="F1589"/>
      <c r="G1589"/>
    </row>
    <row r="1590" spans="2:7" x14ac:dyDescent="0.25">
      <c r="B1590" s="564"/>
      <c r="C1590" s="564"/>
      <c r="D1590" s="564"/>
      <c r="E1590"/>
      <c r="F1590"/>
      <c r="G1590"/>
    </row>
    <row r="1591" spans="2:7" x14ac:dyDescent="0.25">
      <c r="B1591" s="564"/>
      <c r="C1591" s="564"/>
      <c r="D1591" s="564"/>
      <c r="E1591"/>
      <c r="F1591"/>
      <c r="G1591"/>
    </row>
    <row r="1592" spans="2:7" x14ac:dyDescent="0.25">
      <c r="B1592" s="564"/>
      <c r="C1592" s="564"/>
      <c r="D1592" s="564"/>
      <c r="E1592"/>
      <c r="F1592"/>
      <c r="G1592"/>
    </row>
    <row r="1593" spans="2:7" x14ac:dyDescent="0.25">
      <c r="B1593" s="564"/>
      <c r="C1593" s="564"/>
      <c r="D1593" s="564"/>
      <c r="E1593"/>
      <c r="F1593"/>
      <c r="G1593"/>
    </row>
    <row r="1594" spans="2:7" x14ac:dyDescent="0.25">
      <c r="B1594" s="564"/>
      <c r="C1594" s="564"/>
      <c r="D1594" s="564"/>
      <c r="E1594"/>
      <c r="F1594"/>
      <c r="G1594"/>
    </row>
    <row r="1595" spans="2:7" x14ac:dyDescent="0.25">
      <c r="B1595" s="564"/>
      <c r="C1595" s="564"/>
      <c r="D1595" s="564"/>
      <c r="E1595"/>
      <c r="F1595"/>
      <c r="G1595"/>
    </row>
    <row r="1596" spans="2:7" x14ac:dyDescent="0.25">
      <c r="B1596" s="564"/>
      <c r="C1596" s="564"/>
      <c r="D1596" s="564"/>
      <c r="E1596"/>
      <c r="F1596"/>
      <c r="G1596"/>
    </row>
    <row r="1597" spans="2:7" x14ac:dyDescent="0.25">
      <c r="B1597" s="564"/>
      <c r="C1597" s="564"/>
      <c r="D1597" s="564"/>
      <c r="E1597"/>
      <c r="F1597"/>
      <c r="G1597"/>
    </row>
    <row r="1598" spans="2:7" x14ac:dyDescent="0.25">
      <c r="B1598" s="564"/>
      <c r="C1598" s="564"/>
      <c r="D1598" s="564"/>
      <c r="E1598"/>
      <c r="F1598"/>
      <c r="G1598"/>
    </row>
    <row r="1599" spans="2:7" x14ac:dyDescent="0.25">
      <c r="B1599" s="564"/>
      <c r="C1599" s="564"/>
      <c r="D1599" s="564"/>
      <c r="E1599"/>
      <c r="F1599"/>
      <c r="G1599"/>
    </row>
    <row r="1600" spans="2:7" x14ac:dyDescent="0.25">
      <c r="B1600" s="564"/>
      <c r="C1600" s="564"/>
      <c r="D1600" s="564"/>
      <c r="E1600"/>
      <c r="F1600"/>
      <c r="G1600"/>
    </row>
    <row r="1601" spans="2:7" x14ac:dyDescent="0.25">
      <c r="B1601" s="564"/>
      <c r="C1601" s="564"/>
      <c r="D1601" s="564"/>
      <c r="E1601"/>
      <c r="F1601"/>
      <c r="G1601"/>
    </row>
    <row r="1602" spans="2:7" x14ac:dyDescent="0.25">
      <c r="B1602" s="564"/>
      <c r="C1602" s="564"/>
      <c r="D1602" s="564"/>
      <c r="E1602"/>
      <c r="F1602"/>
      <c r="G1602"/>
    </row>
    <row r="1603" spans="2:7" x14ac:dyDescent="0.25">
      <c r="B1603" s="564"/>
      <c r="C1603" s="564"/>
      <c r="D1603" s="564"/>
      <c r="E1603"/>
      <c r="F1603"/>
      <c r="G1603"/>
    </row>
    <row r="1604" spans="2:7" x14ac:dyDescent="0.25">
      <c r="B1604" s="564"/>
      <c r="C1604" s="564"/>
      <c r="D1604" s="564"/>
      <c r="E1604"/>
      <c r="F1604"/>
      <c r="G1604"/>
    </row>
    <row r="1605" spans="2:7" x14ac:dyDescent="0.25">
      <c r="B1605" s="564"/>
      <c r="C1605" s="564"/>
      <c r="D1605" s="564"/>
      <c r="E1605"/>
      <c r="F1605"/>
      <c r="G1605"/>
    </row>
    <row r="1606" spans="2:7" x14ac:dyDescent="0.25">
      <c r="B1606" s="564"/>
      <c r="C1606" s="564"/>
      <c r="D1606" s="564"/>
      <c r="E1606"/>
      <c r="F1606"/>
      <c r="G1606"/>
    </row>
    <row r="1607" spans="2:7" x14ac:dyDescent="0.25">
      <c r="B1607" s="564"/>
      <c r="C1607" s="564"/>
      <c r="D1607" s="564"/>
      <c r="E1607"/>
      <c r="F1607"/>
      <c r="G1607"/>
    </row>
    <row r="1608" spans="2:7" x14ac:dyDescent="0.25">
      <c r="B1608" s="564"/>
      <c r="C1608" s="564"/>
      <c r="D1608" s="564"/>
      <c r="E1608"/>
      <c r="F1608"/>
      <c r="G1608"/>
    </row>
    <row r="1609" spans="2:7" x14ac:dyDescent="0.25">
      <c r="B1609" s="564"/>
      <c r="C1609" s="564"/>
      <c r="D1609" s="564"/>
      <c r="E1609"/>
      <c r="F1609"/>
      <c r="G1609"/>
    </row>
    <row r="1610" spans="2:7" x14ac:dyDescent="0.25">
      <c r="B1610" s="564"/>
      <c r="C1610" s="564"/>
      <c r="D1610" s="564"/>
      <c r="E1610"/>
      <c r="F1610"/>
      <c r="G1610"/>
    </row>
    <row r="1611" spans="2:7" x14ac:dyDescent="0.25">
      <c r="B1611" s="564"/>
      <c r="C1611" s="564"/>
      <c r="D1611" s="564"/>
      <c r="E1611"/>
      <c r="F1611"/>
      <c r="G1611"/>
    </row>
    <row r="1612" spans="2:7" x14ac:dyDescent="0.25">
      <c r="B1612" s="564"/>
      <c r="C1612" s="564"/>
      <c r="D1612" s="564"/>
      <c r="E1612"/>
      <c r="F1612"/>
      <c r="G1612"/>
    </row>
    <row r="1613" spans="2:7" x14ac:dyDescent="0.25">
      <c r="B1613" s="564"/>
      <c r="C1613" s="564"/>
      <c r="D1613" s="564"/>
      <c r="E1613"/>
      <c r="F1613"/>
      <c r="G1613"/>
    </row>
    <row r="1614" spans="2:7" x14ac:dyDescent="0.25">
      <c r="B1614" s="564"/>
      <c r="C1614" s="564"/>
      <c r="D1614" s="564"/>
      <c r="E1614"/>
      <c r="F1614"/>
      <c r="G1614"/>
    </row>
    <row r="1615" spans="2:7" x14ac:dyDescent="0.25">
      <c r="B1615" s="564"/>
      <c r="C1615" s="564"/>
      <c r="D1615" s="564"/>
      <c r="E1615"/>
      <c r="F1615"/>
      <c r="G1615"/>
    </row>
    <row r="1616" spans="2:7" x14ac:dyDescent="0.25">
      <c r="B1616" s="564"/>
      <c r="C1616" s="564"/>
      <c r="D1616" s="564"/>
      <c r="E1616"/>
      <c r="F1616"/>
      <c r="G1616"/>
    </row>
    <row r="1617" spans="2:7" x14ac:dyDescent="0.25">
      <c r="B1617" s="564"/>
      <c r="C1617" s="564"/>
      <c r="D1617" s="564"/>
      <c r="E1617"/>
      <c r="F1617"/>
      <c r="G1617"/>
    </row>
    <row r="1618" spans="2:7" x14ac:dyDescent="0.25">
      <c r="B1618" s="564"/>
      <c r="C1618" s="564"/>
      <c r="D1618" s="564"/>
      <c r="E1618"/>
      <c r="F1618"/>
      <c r="G1618"/>
    </row>
    <row r="1619" spans="2:7" x14ac:dyDescent="0.25">
      <c r="B1619" s="564"/>
      <c r="C1619" s="564"/>
      <c r="D1619" s="564"/>
      <c r="E1619"/>
      <c r="F1619"/>
      <c r="G1619"/>
    </row>
    <row r="1620" spans="2:7" x14ac:dyDescent="0.25">
      <c r="B1620" s="564"/>
      <c r="C1620" s="564"/>
      <c r="D1620" s="564"/>
      <c r="E1620"/>
      <c r="F1620"/>
      <c r="G1620"/>
    </row>
    <row r="1621" spans="2:7" x14ac:dyDescent="0.25">
      <c r="B1621" s="564"/>
      <c r="C1621" s="564"/>
      <c r="D1621" s="564"/>
      <c r="E1621"/>
      <c r="F1621"/>
      <c r="G1621"/>
    </row>
    <row r="1622" spans="2:7" x14ac:dyDescent="0.25">
      <c r="B1622" s="564"/>
      <c r="C1622" s="564"/>
      <c r="D1622" s="564"/>
      <c r="E1622"/>
      <c r="F1622"/>
      <c r="G1622"/>
    </row>
    <row r="1623" spans="2:7" x14ac:dyDescent="0.25">
      <c r="B1623" s="564"/>
      <c r="C1623" s="564"/>
      <c r="D1623" s="564"/>
      <c r="E1623"/>
      <c r="F1623"/>
      <c r="G1623"/>
    </row>
    <row r="1624" spans="2:7" x14ac:dyDescent="0.25">
      <c r="B1624" s="564"/>
      <c r="C1624" s="564"/>
      <c r="D1624" s="564"/>
      <c r="E1624"/>
      <c r="F1624"/>
      <c r="G1624"/>
    </row>
    <row r="1625" spans="2:7" x14ac:dyDescent="0.25">
      <c r="B1625" s="564"/>
      <c r="C1625" s="564"/>
      <c r="D1625" s="564"/>
      <c r="E1625"/>
      <c r="F1625"/>
      <c r="G1625"/>
    </row>
    <row r="1626" spans="2:7" x14ac:dyDescent="0.25">
      <c r="B1626" s="564"/>
      <c r="C1626" s="564"/>
      <c r="D1626" s="564"/>
      <c r="E1626"/>
      <c r="F1626"/>
      <c r="G1626"/>
    </row>
    <row r="1627" spans="2:7" x14ac:dyDescent="0.25">
      <c r="B1627" s="564"/>
      <c r="C1627" s="564"/>
      <c r="D1627" s="564"/>
      <c r="E1627"/>
      <c r="F1627"/>
      <c r="G1627"/>
    </row>
    <row r="1628" spans="2:7" x14ac:dyDescent="0.25">
      <c r="B1628" s="564"/>
      <c r="C1628" s="564"/>
      <c r="D1628" s="564"/>
      <c r="E1628"/>
      <c r="F1628"/>
      <c r="G1628"/>
    </row>
    <row r="1629" spans="2:7" x14ac:dyDescent="0.25">
      <c r="B1629" s="564"/>
      <c r="C1629" s="564"/>
      <c r="D1629" s="564"/>
      <c r="E1629"/>
      <c r="F1629"/>
      <c r="G1629"/>
    </row>
    <row r="1630" spans="2:7" x14ac:dyDescent="0.25">
      <c r="B1630" s="564"/>
      <c r="C1630" s="564"/>
      <c r="D1630" s="564"/>
      <c r="E1630"/>
      <c r="F1630"/>
      <c r="G1630"/>
    </row>
    <row r="1631" spans="2:7" x14ac:dyDescent="0.25">
      <c r="B1631" s="564"/>
      <c r="C1631" s="564"/>
      <c r="D1631" s="564"/>
      <c r="E1631"/>
      <c r="F1631"/>
      <c r="G1631"/>
    </row>
    <row r="1632" spans="2:7" x14ac:dyDescent="0.25">
      <c r="B1632" s="564"/>
      <c r="C1632" s="564"/>
      <c r="D1632" s="564"/>
      <c r="E1632"/>
      <c r="F1632"/>
      <c r="G1632"/>
    </row>
    <row r="1633" spans="2:7" x14ac:dyDescent="0.25">
      <c r="B1633" s="564"/>
      <c r="C1633" s="564"/>
      <c r="D1633" s="564"/>
      <c r="E1633"/>
      <c r="F1633"/>
      <c r="G1633"/>
    </row>
    <row r="1634" spans="2:7" x14ac:dyDescent="0.25">
      <c r="B1634" s="564"/>
      <c r="C1634" s="564"/>
      <c r="D1634" s="564"/>
      <c r="E1634"/>
      <c r="F1634"/>
      <c r="G1634"/>
    </row>
    <row r="1635" spans="2:7" x14ac:dyDescent="0.25">
      <c r="B1635" s="564"/>
      <c r="C1635" s="564"/>
      <c r="D1635" s="564"/>
      <c r="E1635"/>
      <c r="F1635"/>
      <c r="G1635"/>
    </row>
    <row r="1636" spans="2:7" x14ac:dyDescent="0.25">
      <c r="B1636" s="564"/>
      <c r="C1636" s="564"/>
      <c r="D1636" s="564"/>
      <c r="E1636"/>
      <c r="F1636"/>
      <c r="G1636"/>
    </row>
    <row r="1637" spans="2:7" x14ac:dyDescent="0.25">
      <c r="B1637" s="564"/>
      <c r="C1637" s="564"/>
      <c r="D1637" s="564"/>
      <c r="E1637"/>
      <c r="F1637"/>
      <c r="G1637"/>
    </row>
    <row r="1638" spans="2:7" x14ac:dyDescent="0.25">
      <c r="B1638" s="564"/>
      <c r="C1638" s="564"/>
      <c r="D1638" s="564"/>
      <c r="E1638"/>
      <c r="F1638"/>
      <c r="G1638"/>
    </row>
    <row r="1639" spans="2:7" x14ac:dyDescent="0.25">
      <c r="B1639" s="564"/>
      <c r="C1639" s="564"/>
      <c r="D1639" s="564"/>
      <c r="E1639"/>
      <c r="F1639"/>
      <c r="G1639"/>
    </row>
    <row r="1640" spans="2:7" x14ac:dyDescent="0.25">
      <c r="B1640" s="564"/>
      <c r="C1640" s="564"/>
      <c r="D1640" s="564"/>
      <c r="E1640"/>
      <c r="F1640"/>
      <c r="G1640"/>
    </row>
    <row r="1641" spans="2:7" x14ac:dyDescent="0.25">
      <c r="B1641" s="564"/>
      <c r="C1641" s="564"/>
      <c r="D1641" s="564"/>
      <c r="E1641"/>
      <c r="F1641"/>
      <c r="G1641"/>
    </row>
    <row r="1642" spans="2:7" x14ac:dyDescent="0.25">
      <c r="B1642" s="564"/>
      <c r="C1642" s="564"/>
      <c r="D1642" s="564"/>
      <c r="E1642"/>
      <c r="F1642"/>
      <c r="G1642"/>
    </row>
    <row r="1643" spans="2:7" x14ac:dyDescent="0.25">
      <c r="B1643" s="564"/>
      <c r="C1643" s="564"/>
      <c r="D1643" s="564"/>
      <c r="E1643"/>
      <c r="F1643"/>
      <c r="G1643"/>
    </row>
    <row r="1644" spans="2:7" x14ac:dyDescent="0.25">
      <c r="B1644" s="564"/>
      <c r="C1644" s="564"/>
      <c r="D1644" s="564"/>
      <c r="E1644"/>
      <c r="F1644"/>
      <c r="G1644"/>
    </row>
    <row r="1645" spans="2:7" x14ac:dyDescent="0.25">
      <c r="B1645" s="564"/>
      <c r="C1645" s="564"/>
      <c r="D1645" s="564"/>
      <c r="E1645"/>
      <c r="F1645"/>
      <c r="G1645"/>
    </row>
    <row r="1646" spans="2:7" x14ac:dyDescent="0.25">
      <c r="B1646" s="564"/>
      <c r="C1646" s="564"/>
      <c r="D1646" s="564"/>
      <c r="E1646"/>
      <c r="F1646"/>
      <c r="G1646"/>
    </row>
    <row r="1647" spans="2:7" x14ac:dyDescent="0.25">
      <c r="B1647" s="564"/>
      <c r="C1647" s="564"/>
      <c r="D1647" s="564"/>
      <c r="E1647"/>
      <c r="F1647"/>
      <c r="G1647"/>
    </row>
    <row r="1648" spans="2:7" x14ac:dyDescent="0.25">
      <c r="B1648" s="564"/>
      <c r="C1648" s="564"/>
      <c r="D1648" s="564"/>
      <c r="E1648"/>
      <c r="F1648"/>
      <c r="G1648"/>
    </row>
    <row r="1649" spans="2:7" x14ac:dyDescent="0.25">
      <c r="B1649" s="564"/>
      <c r="C1649" s="564"/>
      <c r="D1649" s="564"/>
      <c r="E1649"/>
      <c r="F1649"/>
      <c r="G1649"/>
    </row>
    <row r="1650" spans="2:7" x14ac:dyDescent="0.25">
      <c r="B1650" s="564"/>
      <c r="C1650" s="564"/>
      <c r="D1650" s="564"/>
      <c r="E1650"/>
      <c r="F1650"/>
      <c r="G1650"/>
    </row>
    <row r="1651" spans="2:7" x14ac:dyDescent="0.25">
      <c r="B1651" s="564"/>
      <c r="C1651" s="564"/>
      <c r="D1651" s="564"/>
      <c r="E1651"/>
      <c r="F1651"/>
      <c r="G1651"/>
    </row>
    <row r="1652" spans="2:7" x14ac:dyDescent="0.25">
      <c r="B1652" s="564"/>
      <c r="C1652" s="564"/>
      <c r="D1652" s="564"/>
      <c r="E1652"/>
      <c r="F1652"/>
      <c r="G1652"/>
    </row>
    <row r="1653" spans="2:7" x14ac:dyDescent="0.25">
      <c r="B1653" s="564"/>
      <c r="C1653" s="564"/>
      <c r="D1653" s="564"/>
      <c r="E1653"/>
      <c r="F1653"/>
      <c r="G1653"/>
    </row>
    <row r="1654" spans="2:7" x14ac:dyDescent="0.25">
      <c r="B1654" s="564"/>
      <c r="C1654" s="564"/>
      <c r="D1654" s="564"/>
      <c r="E1654"/>
      <c r="F1654"/>
      <c r="G1654"/>
    </row>
    <row r="1655" spans="2:7" x14ac:dyDescent="0.25">
      <c r="B1655" s="564"/>
      <c r="C1655" s="564"/>
      <c r="D1655" s="564"/>
      <c r="E1655"/>
      <c r="F1655"/>
      <c r="G1655"/>
    </row>
    <row r="1656" spans="2:7" x14ac:dyDescent="0.25">
      <c r="B1656" s="564"/>
      <c r="C1656" s="564"/>
      <c r="D1656" s="564"/>
      <c r="E1656"/>
      <c r="F1656"/>
      <c r="G1656"/>
    </row>
    <row r="1657" spans="2:7" x14ac:dyDescent="0.25">
      <c r="B1657" s="564"/>
      <c r="C1657" s="564"/>
      <c r="D1657" s="564"/>
      <c r="E1657"/>
      <c r="F1657"/>
      <c r="G1657"/>
    </row>
    <row r="1658" spans="2:7" x14ac:dyDescent="0.25">
      <c r="B1658" s="564"/>
      <c r="C1658" s="564"/>
      <c r="D1658" s="564"/>
      <c r="E1658"/>
      <c r="F1658"/>
      <c r="G1658"/>
    </row>
    <row r="1659" spans="2:7" x14ac:dyDescent="0.25">
      <c r="B1659" s="564"/>
      <c r="C1659" s="564"/>
      <c r="D1659" s="564"/>
      <c r="E1659"/>
      <c r="F1659"/>
      <c r="G1659"/>
    </row>
    <row r="1660" spans="2:7" x14ac:dyDescent="0.25">
      <c r="B1660" s="564"/>
      <c r="C1660" s="564"/>
      <c r="D1660" s="564"/>
      <c r="E1660"/>
      <c r="F1660"/>
      <c r="G1660"/>
    </row>
    <row r="1661" spans="2:7" x14ac:dyDescent="0.25">
      <c r="B1661" s="564"/>
      <c r="C1661" s="564"/>
      <c r="D1661" s="564"/>
      <c r="E1661"/>
      <c r="F1661"/>
      <c r="G1661"/>
    </row>
    <row r="1662" spans="2:7" x14ac:dyDescent="0.25">
      <c r="B1662" s="564"/>
      <c r="C1662" s="564"/>
      <c r="D1662" s="564"/>
      <c r="E1662"/>
      <c r="F1662"/>
      <c r="G1662"/>
    </row>
    <row r="1663" spans="2:7" x14ac:dyDescent="0.25">
      <c r="B1663" s="564"/>
      <c r="C1663" s="564"/>
      <c r="D1663" s="564"/>
      <c r="E1663"/>
      <c r="F1663"/>
      <c r="G1663"/>
    </row>
    <row r="1664" spans="2:7" x14ac:dyDescent="0.25">
      <c r="B1664" s="564"/>
      <c r="C1664" s="564"/>
      <c r="D1664" s="564"/>
      <c r="E1664"/>
      <c r="F1664"/>
      <c r="G1664"/>
    </row>
    <row r="1665" spans="2:7" x14ac:dyDescent="0.25">
      <c r="B1665" s="564"/>
      <c r="C1665" s="564"/>
      <c r="D1665" s="564"/>
      <c r="E1665"/>
      <c r="F1665"/>
      <c r="G1665"/>
    </row>
    <row r="1666" spans="2:7" x14ac:dyDescent="0.25">
      <c r="B1666" s="564"/>
      <c r="C1666" s="564"/>
      <c r="D1666" s="564"/>
      <c r="E1666"/>
      <c r="F1666"/>
      <c r="G1666"/>
    </row>
    <row r="1667" spans="2:7" x14ac:dyDescent="0.25">
      <c r="B1667" s="564"/>
      <c r="C1667" s="564"/>
      <c r="D1667" s="564"/>
      <c r="E1667"/>
      <c r="F1667"/>
      <c r="G1667"/>
    </row>
    <row r="1668" spans="2:7" x14ac:dyDescent="0.25">
      <c r="B1668" s="564"/>
      <c r="C1668" s="564"/>
      <c r="D1668" s="564"/>
      <c r="E1668"/>
      <c r="F1668"/>
      <c r="G1668"/>
    </row>
    <row r="1669" spans="2:7" x14ac:dyDescent="0.25">
      <c r="B1669" s="564"/>
      <c r="C1669" s="564"/>
      <c r="D1669" s="564"/>
      <c r="E1669"/>
      <c r="F1669"/>
      <c r="G1669"/>
    </row>
    <row r="1670" spans="2:7" x14ac:dyDescent="0.25">
      <c r="B1670" s="564"/>
      <c r="C1670" s="564"/>
      <c r="D1670" s="564"/>
      <c r="E1670"/>
      <c r="F1670"/>
      <c r="G1670"/>
    </row>
    <row r="1671" spans="2:7" x14ac:dyDescent="0.25">
      <c r="B1671" s="564"/>
      <c r="C1671" s="564"/>
      <c r="D1671" s="564"/>
      <c r="E1671"/>
      <c r="F1671"/>
      <c r="G1671"/>
    </row>
    <row r="1672" spans="2:7" x14ac:dyDescent="0.25">
      <c r="B1672" s="564"/>
      <c r="C1672" s="564"/>
      <c r="D1672" s="564"/>
      <c r="E1672"/>
      <c r="F1672"/>
      <c r="G1672"/>
    </row>
    <row r="1673" spans="2:7" x14ac:dyDescent="0.25">
      <c r="B1673" s="564"/>
      <c r="C1673" s="564"/>
      <c r="D1673" s="564"/>
      <c r="E1673"/>
      <c r="F1673"/>
      <c r="G1673"/>
    </row>
    <row r="1674" spans="2:7" x14ac:dyDescent="0.25">
      <c r="B1674" s="564"/>
      <c r="C1674" s="564"/>
      <c r="D1674" s="564"/>
      <c r="E1674"/>
      <c r="F1674"/>
      <c r="G1674"/>
    </row>
    <row r="1675" spans="2:7" x14ac:dyDescent="0.25">
      <c r="B1675" s="564"/>
      <c r="C1675" s="564"/>
      <c r="D1675" s="564"/>
      <c r="E1675"/>
      <c r="F1675"/>
      <c r="G1675"/>
    </row>
    <row r="1676" spans="2:7" x14ac:dyDescent="0.25">
      <c r="B1676" s="564"/>
      <c r="C1676" s="564"/>
      <c r="D1676" s="564"/>
      <c r="E1676"/>
      <c r="F1676"/>
      <c r="G1676"/>
    </row>
    <row r="1677" spans="2:7" x14ac:dyDescent="0.25">
      <c r="B1677" s="564"/>
      <c r="C1677" s="564"/>
      <c r="D1677" s="564"/>
      <c r="E1677"/>
      <c r="F1677"/>
      <c r="G1677"/>
    </row>
    <row r="1678" spans="2:7" x14ac:dyDescent="0.25">
      <c r="B1678" s="564"/>
      <c r="C1678" s="564"/>
      <c r="D1678" s="564"/>
      <c r="E1678"/>
      <c r="F1678"/>
      <c r="G1678"/>
    </row>
    <row r="1679" spans="2:7" x14ac:dyDescent="0.25">
      <c r="B1679" s="564"/>
      <c r="C1679" s="564"/>
      <c r="D1679" s="564"/>
      <c r="E1679"/>
      <c r="F1679"/>
      <c r="G1679"/>
    </row>
    <row r="1680" spans="2:7" x14ac:dyDescent="0.25">
      <c r="B1680" s="564"/>
      <c r="C1680" s="564"/>
      <c r="D1680" s="564"/>
      <c r="E1680"/>
      <c r="F1680"/>
      <c r="G1680"/>
    </row>
    <row r="1681" spans="2:7" x14ac:dyDescent="0.25">
      <c r="B1681" s="564"/>
      <c r="C1681" s="564"/>
      <c r="D1681" s="564"/>
      <c r="E1681"/>
      <c r="F1681"/>
      <c r="G1681"/>
    </row>
    <row r="1682" spans="2:7" x14ac:dyDescent="0.25">
      <c r="B1682" s="564"/>
      <c r="C1682" s="564"/>
      <c r="D1682" s="564"/>
      <c r="E1682"/>
      <c r="F1682"/>
      <c r="G1682"/>
    </row>
    <row r="1683" spans="2:7" x14ac:dyDescent="0.25">
      <c r="B1683" s="564"/>
      <c r="C1683" s="564"/>
      <c r="D1683" s="564"/>
      <c r="E1683"/>
      <c r="F1683"/>
      <c r="G1683"/>
    </row>
    <row r="1684" spans="2:7" x14ac:dyDescent="0.25">
      <c r="B1684" s="564"/>
      <c r="C1684" s="564"/>
      <c r="D1684" s="564"/>
      <c r="E1684"/>
      <c r="F1684"/>
      <c r="G1684"/>
    </row>
    <row r="1685" spans="2:7" x14ac:dyDescent="0.25">
      <c r="B1685" s="564"/>
      <c r="C1685" s="564"/>
      <c r="D1685" s="564"/>
      <c r="E1685"/>
      <c r="F1685"/>
      <c r="G1685"/>
    </row>
    <row r="1686" spans="2:7" x14ac:dyDescent="0.25">
      <c r="B1686" s="564"/>
      <c r="C1686" s="564"/>
      <c r="D1686" s="564"/>
      <c r="E1686"/>
      <c r="F1686"/>
      <c r="G1686"/>
    </row>
    <row r="1687" spans="2:7" x14ac:dyDescent="0.25">
      <c r="B1687" s="564"/>
      <c r="C1687" s="564"/>
      <c r="D1687" s="564"/>
      <c r="E1687"/>
      <c r="F1687"/>
      <c r="G1687"/>
    </row>
    <row r="1688" spans="2:7" x14ac:dyDescent="0.25">
      <c r="B1688" s="564"/>
      <c r="C1688" s="564"/>
      <c r="D1688" s="564"/>
      <c r="E1688"/>
      <c r="F1688"/>
      <c r="G1688"/>
    </row>
    <row r="1689" spans="2:7" x14ac:dyDescent="0.25">
      <c r="B1689" s="564"/>
      <c r="C1689" s="564"/>
      <c r="D1689" s="564"/>
      <c r="E1689"/>
      <c r="F1689"/>
      <c r="G1689"/>
    </row>
    <row r="1690" spans="2:7" x14ac:dyDescent="0.25">
      <c r="B1690" s="564"/>
      <c r="C1690" s="564"/>
      <c r="D1690" s="564"/>
      <c r="E1690"/>
      <c r="F1690"/>
      <c r="G1690"/>
    </row>
    <row r="1691" spans="2:7" x14ac:dyDescent="0.25">
      <c r="B1691" s="564"/>
      <c r="C1691" s="564"/>
      <c r="D1691" s="564"/>
      <c r="E1691"/>
      <c r="F1691"/>
      <c r="G1691"/>
    </row>
    <row r="1692" spans="2:7" x14ac:dyDescent="0.25">
      <c r="B1692" s="564"/>
      <c r="C1692" s="564"/>
      <c r="D1692" s="564"/>
      <c r="E1692"/>
      <c r="F1692"/>
      <c r="G1692"/>
    </row>
    <row r="1693" spans="2:7" x14ac:dyDescent="0.25">
      <c r="B1693" s="564"/>
      <c r="C1693" s="564"/>
      <c r="D1693" s="564"/>
      <c r="E1693"/>
      <c r="F1693"/>
      <c r="G1693"/>
    </row>
    <row r="1694" spans="2:7" x14ac:dyDescent="0.25">
      <c r="B1694" s="564"/>
      <c r="C1694" s="564"/>
      <c r="D1694" s="564"/>
      <c r="E1694"/>
      <c r="F1694"/>
      <c r="G1694"/>
    </row>
    <row r="1695" spans="2:7" x14ac:dyDescent="0.25">
      <c r="B1695" s="564"/>
      <c r="C1695" s="564"/>
      <c r="D1695" s="564"/>
      <c r="E1695"/>
      <c r="F1695"/>
      <c r="G1695"/>
    </row>
    <row r="1696" spans="2:7" x14ac:dyDescent="0.25">
      <c r="B1696" s="564"/>
      <c r="C1696" s="564"/>
      <c r="D1696" s="564"/>
      <c r="E1696"/>
      <c r="F1696"/>
      <c r="G1696"/>
    </row>
    <row r="1697" spans="2:7" x14ac:dyDescent="0.25">
      <c r="B1697" s="564"/>
      <c r="C1697" s="564"/>
      <c r="D1697" s="564"/>
      <c r="E1697"/>
      <c r="F1697"/>
      <c r="G1697"/>
    </row>
    <row r="1698" spans="2:7" x14ac:dyDescent="0.25">
      <c r="B1698" s="564"/>
      <c r="C1698" s="564"/>
      <c r="D1698" s="564"/>
      <c r="E1698"/>
      <c r="F1698"/>
      <c r="G1698"/>
    </row>
    <row r="1699" spans="2:7" x14ac:dyDescent="0.25">
      <c r="B1699" s="564"/>
      <c r="C1699" s="564"/>
      <c r="D1699" s="564"/>
      <c r="E1699"/>
      <c r="F1699"/>
      <c r="G1699"/>
    </row>
    <row r="1700" spans="2:7" x14ac:dyDescent="0.25">
      <c r="B1700" s="564"/>
      <c r="C1700" s="564"/>
      <c r="D1700" s="564"/>
      <c r="E1700"/>
      <c r="F1700"/>
      <c r="G1700"/>
    </row>
    <row r="1701" spans="2:7" x14ac:dyDescent="0.25">
      <c r="B1701" s="564"/>
      <c r="C1701" s="564"/>
      <c r="D1701" s="564"/>
      <c r="E1701"/>
      <c r="F1701"/>
      <c r="G1701"/>
    </row>
    <row r="1702" spans="2:7" x14ac:dyDescent="0.25">
      <c r="B1702" s="564"/>
      <c r="C1702" s="564"/>
      <c r="D1702" s="564"/>
      <c r="E1702"/>
      <c r="F1702"/>
      <c r="G1702"/>
    </row>
    <row r="1703" spans="2:7" x14ac:dyDescent="0.25">
      <c r="B1703" s="564"/>
      <c r="C1703" s="564"/>
      <c r="D1703" s="564"/>
      <c r="E1703"/>
      <c r="F1703"/>
      <c r="G1703"/>
    </row>
    <row r="1704" spans="2:7" x14ac:dyDescent="0.25">
      <c r="B1704" s="564"/>
      <c r="C1704" s="564"/>
      <c r="D1704" s="564"/>
      <c r="E1704"/>
      <c r="F1704"/>
      <c r="G1704"/>
    </row>
    <row r="1705" spans="2:7" x14ac:dyDescent="0.25">
      <c r="B1705" s="564"/>
      <c r="C1705" s="564"/>
      <c r="D1705" s="564"/>
      <c r="E1705"/>
      <c r="F1705"/>
      <c r="G1705"/>
    </row>
    <row r="1706" spans="2:7" x14ac:dyDescent="0.25">
      <c r="B1706" s="564"/>
      <c r="C1706" s="564"/>
      <c r="D1706" s="564"/>
      <c r="E1706"/>
      <c r="F1706"/>
      <c r="G1706"/>
    </row>
    <row r="1707" spans="2:7" x14ac:dyDescent="0.25">
      <c r="B1707" s="564"/>
      <c r="C1707" s="564"/>
      <c r="D1707" s="564"/>
      <c r="E1707"/>
      <c r="F1707"/>
      <c r="G1707"/>
    </row>
    <row r="1708" spans="2:7" x14ac:dyDescent="0.25">
      <c r="B1708" s="564"/>
      <c r="C1708" s="564"/>
      <c r="D1708" s="564"/>
      <c r="E1708"/>
      <c r="F1708"/>
      <c r="G1708"/>
    </row>
    <row r="1709" spans="2:7" x14ac:dyDescent="0.25">
      <c r="B1709" s="564"/>
      <c r="C1709" s="564"/>
      <c r="D1709" s="564"/>
      <c r="E1709"/>
      <c r="F1709"/>
      <c r="G1709"/>
    </row>
    <row r="1710" spans="2:7" x14ac:dyDescent="0.25">
      <c r="B1710" s="564"/>
      <c r="C1710" s="564"/>
      <c r="D1710" s="564"/>
      <c r="E1710"/>
      <c r="F1710"/>
      <c r="G1710"/>
    </row>
    <row r="1711" spans="2:7" x14ac:dyDescent="0.25">
      <c r="B1711" s="564"/>
      <c r="C1711" s="564"/>
      <c r="D1711" s="564"/>
      <c r="E1711"/>
      <c r="F1711"/>
      <c r="G1711"/>
    </row>
    <row r="1712" spans="2:7" x14ac:dyDescent="0.25">
      <c r="B1712" s="564"/>
      <c r="C1712" s="564"/>
      <c r="D1712" s="564"/>
      <c r="E1712"/>
      <c r="F1712"/>
      <c r="G1712"/>
    </row>
    <row r="1713" spans="2:7" x14ac:dyDescent="0.25">
      <c r="B1713" s="564"/>
      <c r="C1713" s="564"/>
      <c r="D1713" s="564"/>
      <c r="E1713"/>
      <c r="F1713"/>
      <c r="G1713"/>
    </row>
    <row r="1714" spans="2:7" x14ac:dyDescent="0.25">
      <c r="B1714" s="564"/>
      <c r="C1714" s="564"/>
      <c r="D1714" s="564"/>
      <c r="E1714"/>
      <c r="F1714"/>
      <c r="G1714"/>
    </row>
    <row r="1715" spans="2:7" x14ac:dyDescent="0.25">
      <c r="B1715" s="564"/>
      <c r="C1715" s="564"/>
      <c r="D1715" s="564"/>
      <c r="E1715"/>
      <c r="F1715"/>
      <c r="G1715"/>
    </row>
    <row r="1716" spans="2:7" x14ac:dyDescent="0.25">
      <c r="B1716" s="564"/>
      <c r="C1716" s="564"/>
      <c r="D1716" s="564"/>
      <c r="E1716"/>
      <c r="F1716"/>
      <c r="G1716"/>
    </row>
    <row r="1717" spans="2:7" x14ac:dyDescent="0.25">
      <c r="B1717" s="564"/>
      <c r="C1717" s="564"/>
      <c r="D1717" s="564"/>
      <c r="E1717"/>
      <c r="F1717"/>
      <c r="G1717"/>
    </row>
    <row r="1718" spans="2:7" x14ac:dyDescent="0.25">
      <c r="B1718" s="564"/>
      <c r="C1718" s="564"/>
      <c r="D1718" s="564"/>
      <c r="E1718"/>
      <c r="F1718"/>
      <c r="G1718"/>
    </row>
    <row r="1719" spans="2:7" x14ac:dyDescent="0.25">
      <c r="B1719" s="564"/>
      <c r="C1719" s="564"/>
      <c r="D1719" s="564"/>
      <c r="E1719"/>
      <c r="F1719"/>
      <c r="G1719"/>
    </row>
    <row r="1720" spans="2:7" x14ac:dyDescent="0.25">
      <c r="B1720" s="564"/>
      <c r="C1720" s="564"/>
      <c r="D1720" s="564"/>
      <c r="E1720"/>
      <c r="F1720"/>
      <c r="G1720"/>
    </row>
    <row r="1721" spans="2:7" x14ac:dyDescent="0.25">
      <c r="B1721" s="564"/>
      <c r="C1721" s="564"/>
      <c r="D1721" s="564"/>
      <c r="E1721"/>
      <c r="F1721"/>
      <c r="G1721"/>
    </row>
    <row r="1722" spans="2:7" x14ac:dyDescent="0.25">
      <c r="B1722" s="564"/>
      <c r="C1722" s="564"/>
      <c r="D1722" s="564"/>
      <c r="E1722"/>
      <c r="F1722"/>
      <c r="G1722"/>
    </row>
    <row r="1723" spans="2:7" x14ac:dyDescent="0.25">
      <c r="B1723" s="564"/>
      <c r="C1723" s="564"/>
      <c r="D1723" s="564"/>
      <c r="E1723"/>
      <c r="F1723"/>
      <c r="G1723"/>
    </row>
    <row r="1724" spans="2:7" x14ac:dyDescent="0.25">
      <c r="B1724" s="564"/>
      <c r="C1724" s="564"/>
      <c r="D1724" s="564"/>
      <c r="E1724"/>
      <c r="F1724"/>
      <c r="G1724"/>
    </row>
    <row r="1725" spans="2:7" x14ac:dyDescent="0.25">
      <c r="B1725" s="564"/>
      <c r="C1725" s="564"/>
      <c r="D1725" s="564"/>
      <c r="E1725"/>
      <c r="F1725"/>
      <c r="G1725"/>
    </row>
    <row r="1726" spans="2:7" x14ac:dyDescent="0.25">
      <c r="B1726" s="564"/>
      <c r="C1726" s="564"/>
      <c r="D1726" s="564"/>
      <c r="E1726"/>
      <c r="F1726"/>
      <c r="G1726"/>
    </row>
    <row r="1727" spans="2:7" x14ac:dyDescent="0.25">
      <c r="B1727" s="564"/>
      <c r="C1727" s="564"/>
      <c r="D1727" s="564"/>
      <c r="E1727"/>
      <c r="F1727"/>
      <c r="G1727"/>
    </row>
    <row r="1728" spans="2:7" x14ac:dyDescent="0.25">
      <c r="B1728" s="564"/>
      <c r="C1728" s="564"/>
      <c r="D1728" s="564"/>
      <c r="E1728"/>
      <c r="F1728"/>
      <c r="G1728"/>
    </row>
    <row r="1729" spans="2:7" x14ac:dyDescent="0.25">
      <c r="B1729" s="564"/>
      <c r="C1729" s="564"/>
      <c r="D1729" s="564"/>
      <c r="E1729"/>
      <c r="F1729"/>
      <c r="G1729"/>
    </row>
    <row r="1730" spans="2:7" x14ac:dyDescent="0.25">
      <c r="B1730" s="564"/>
      <c r="C1730" s="564"/>
      <c r="D1730" s="564"/>
      <c r="E1730"/>
      <c r="F1730"/>
      <c r="G1730"/>
    </row>
    <row r="1731" spans="2:7" x14ac:dyDescent="0.25">
      <c r="B1731" s="564"/>
      <c r="C1731" s="564"/>
      <c r="D1731" s="564"/>
      <c r="E1731"/>
      <c r="F1731"/>
      <c r="G1731"/>
    </row>
    <row r="1732" spans="2:7" x14ac:dyDescent="0.25">
      <c r="B1732" s="564"/>
      <c r="C1732" s="564"/>
      <c r="D1732" s="564"/>
      <c r="E1732"/>
      <c r="F1732"/>
      <c r="G1732"/>
    </row>
    <row r="1733" spans="2:7" x14ac:dyDescent="0.25">
      <c r="B1733" s="564"/>
      <c r="C1733" s="564"/>
      <c r="D1733" s="564"/>
      <c r="E1733"/>
      <c r="F1733"/>
      <c r="G1733"/>
    </row>
    <row r="1734" spans="2:7" x14ac:dyDescent="0.25">
      <c r="B1734" s="564"/>
      <c r="C1734" s="564"/>
      <c r="D1734" s="564"/>
      <c r="E1734"/>
      <c r="F1734"/>
      <c r="G1734"/>
    </row>
    <row r="1735" spans="2:7" x14ac:dyDescent="0.25">
      <c r="B1735" s="564"/>
      <c r="C1735" s="564"/>
      <c r="D1735" s="564"/>
      <c r="E1735"/>
      <c r="F1735"/>
      <c r="G1735"/>
    </row>
    <row r="1736" spans="2:7" x14ac:dyDescent="0.25">
      <c r="B1736" s="564"/>
      <c r="C1736" s="564"/>
      <c r="D1736" s="564"/>
      <c r="E1736"/>
      <c r="F1736"/>
      <c r="G1736"/>
    </row>
    <row r="1737" spans="2:7" x14ac:dyDescent="0.25">
      <c r="B1737" s="564"/>
      <c r="C1737" s="564"/>
      <c r="D1737" s="564"/>
      <c r="E1737"/>
      <c r="F1737"/>
      <c r="G1737"/>
    </row>
    <row r="1738" spans="2:7" x14ac:dyDescent="0.25">
      <c r="B1738" s="564"/>
      <c r="C1738" s="564"/>
      <c r="D1738" s="564"/>
      <c r="E1738"/>
      <c r="F1738"/>
      <c r="G1738"/>
    </row>
    <row r="1739" spans="2:7" x14ac:dyDescent="0.25">
      <c r="B1739" s="564"/>
      <c r="C1739" s="564"/>
      <c r="D1739" s="564"/>
      <c r="E1739"/>
      <c r="F1739"/>
      <c r="G1739"/>
    </row>
    <row r="1740" spans="2:7" x14ac:dyDescent="0.25">
      <c r="B1740" s="564"/>
      <c r="C1740" s="564"/>
      <c r="D1740" s="564"/>
      <c r="E1740"/>
      <c r="F1740"/>
      <c r="G1740"/>
    </row>
    <row r="1741" spans="2:7" x14ac:dyDescent="0.25">
      <c r="B1741" s="564"/>
      <c r="C1741" s="564"/>
      <c r="D1741" s="564"/>
      <c r="E1741"/>
      <c r="F1741"/>
      <c r="G1741"/>
    </row>
    <row r="1742" spans="2:7" x14ac:dyDescent="0.25">
      <c r="B1742" s="564"/>
      <c r="C1742" s="564"/>
      <c r="D1742" s="564"/>
      <c r="E1742"/>
      <c r="F1742"/>
      <c r="G1742"/>
    </row>
    <row r="1743" spans="2:7" x14ac:dyDescent="0.25">
      <c r="B1743" s="564"/>
      <c r="C1743" s="564"/>
      <c r="D1743" s="564"/>
      <c r="E1743"/>
      <c r="F1743"/>
      <c r="G1743"/>
    </row>
    <row r="1744" spans="2:7" x14ac:dyDescent="0.25">
      <c r="B1744" s="564"/>
      <c r="C1744" s="564"/>
      <c r="D1744" s="564"/>
      <c r="E1744"/>
      <c r="F1744"/>
      <c r="G1744"/>
    </row>
    <row r="1745" spans="2:7" x14ac:dyDescent="0.25">
      <c r="B1745" s="564"/>
      <c r="C1745" s="564"/>
      <c r="D1745" s="564"/>
      <c r="E1745"/>
      <c r="F1745"/>
      <c r="G1745"/>
    </row>
    <row r="1746" spans="2:7" x14ac:dyDescent="0.25">
      <c r="B1746" s="564"/>
      <c r="C1746" s="564"/>
      <c r="D1746" s="564"/>
      <c r="E1746"/>
      <c r="F1746"/>
      <c r="G1746"/>
    </row>
    <row r="1747" spans="2:7" x14ac:dyDescent="0.25">
      <c r="B1747" s="564"/>
      <c r="C1747" s="564"/>
      <c r="D1747" s="564"/>
      <c r="E1747"/>
      <c r="F1747"/>
      <c r="G1747"/>
    </row>
    <row r="1748" spans="2:7" x14ac:dyDescent="0.25">
      <c r="B1748" s="564"/>
      <c r="C1748" s="564"/>
      <c r="D1748" s="564"/>
      <c r="E1748"/>
      <c r="F1748"/>
      <c r="G1748"/>
    </row>
    <row r="1749" spans="2:7" x14ac:dyDescent="0.25">
      <c r="B1749" s="564"/>
      <c r="C1749" s="564"/>
      <c r="D1749" s="564"/>
      <c r="E1749"/>
      <c r="F1749"/>
      <c r="G1749"/>
    </row>
    <row r="1750" spans="2:7" x14ac:dyDescent="0.25">
      <c r="B1750" s="564"/>
      <c r="C1750" s="564"/>
      <c r="D1750" s="564"/>
      <c r="E1750"/>
      <c r="F1750"/>
      <c r="G1750"/>
    </row>
    <row r="1751" spans="2:7" x14ac:dyDescent="0.25">
      <c r="B1751" s="564"/>
      <c r="C1751" s="564"/>
      <c r="D1751" s="564"/>
      <c r="E1751"/>
      <c r="F1751"/>
      <c r="G1751"/>
    </row>
    <row r="1752" spans="2:7" x14ac:dyDescent="0.25">
      <c r="B1752" s="564"/>
      <c r="C1752" s="564"/>
      <c r="D1752" s="564"/>
      <c r="E1752"/>
      <c r="F1752"/>
      <c r="G1752"/>
    </row>
    <row r="1753" spans="2:7" x14ac:dyDescent="0.25">
      <c r="B1753" s="564"/>
      <c r="C1753" s="564"/>
      <c r="D1753" s="564"/>
      <c r="E1753"/>
      <c r="F1753"/>
      <c r="G1753"/>
    </row>
    <row r="1754" spans="2:7" x14ac:dyDescent="0.25">
      <c r="B1754" s="564"/>
      <c r="C1754" s="564"/>
      <c r="D1754" s="564"/>
      <c r="E1754"/>
      <c r="F1754"/>
      <c r="G1754"/>
    </row>
    <row r="1755" spans="2:7" x14ac:dyDescent="0.25">
      <c r="B1755" s="564"/>
      <c r="C1755" s="564"/>
      <c r="D1755" s="564"/>
      <c r="E1755"/>
      <c r="F1755"/>
      <c r="G1755"/>
    </row>
    <row r="1756" spans="2:7" x14ac:dyDescent="0.25">
      <c r="B1756" s="564"/>
      <c r="C1756" s="564"/>
      <c r="D1756" s="564"/>
      <c r="E1756"/>
      <c r="F1756"/>
      <c r="G1756"/>
    </row>
    <row r="1757" spans="2:7" x14ac:dyDescent="0.25">
      <c r="B1757" s="564"/>
      <c r="C1757" s="564"/>
      <c r="D1757" s="564"/>
      <c r="E1757"/>
      <c r="F1757"/>
      <c r="G1757"/>
    </row>
    <row r="1758" spans="2:7" x14ac:dyDescent="0.25">
      <c r="B1758" s="564"/>
      <c r="C1758" s="564"/>
      <c r="D1758" s="564"/>
      <c r="E1758"/>
      <c r="F1758"/>
      <c r="G1758"/>
    </row>
    <row r="1759" spans="2:7" x14ac:dyDescent="0.25">
      <c r="B1759" s="564"/>
      <c r="C1759" s="564"/>
      <c r="D1759" s="564"/>
      <c r="E1759"/>
      <c r="F1759"/>
      <c r="G1759"/>
    </row>
    <row r="1760" spans="2:7" x14ac:dyDescent="0.25">
      <c r="B1760" s="564"/>
      <c r="C1760" s="564"/>
      <c r="D1760" s="564"/>
      <c r="E1760"/>
      <c r="F1760"/>
      <c r="G1760"/>
    </row>
    <row r="1761" spans="2:7" x14ac:dyDescent="0.25">
      <c r="B1761" s="564"/>
      <c r="C1761" s="564"/>
      <c r="D1761" s="564"/>
      <c r="E1761"/>
      <c r="F1761"/>
      <c r="G1761"/>
    </row>
    <row r="1762" spans="2:7" x14ac:dyDescent="0.25">
      <c r="B1762" s="564"/>
      <c r="C1762" s="564"/>
      <c r="D1762" s="564"/>
      <c r="E1762"/>
      <c r="F1762"/>
      <c r="G1762"/>
    </row>
    <row r="1763" spans="2:7" x14ac:dyDescent="0.25">
      <c r="B1763" s="564"/>
      <c r="C1763" s="564"/>
      <c r="D1763" s="564"/>
      <c r="E1763"/>
      <c r="F1763"/>
      <c r="G1763"/>
    </row>
    <row r="1764" spans="2:7" x14ac:dyDescent="0.25">
      <c r="B1764" s="564"/>
      <c r="C1764" s="564"/>
      <c r="D1764" s="564"/>
      <c r="E1764"/>
      <c r="F1764"/>
      <c r="G1764"/>
    </row>
    <row r="1765" spans="2:7" x14ac:dyDescent="0.25">
      <c r="B1765" s="564"/>
      <c r="C1765" s="564"/>
      <c r="D1765" s="564"/>
      <c r="E1765"/>
      <c r="F1765"/>
      <c r="G1765"/>
    </row>
    <row r="1766" spans="2:7" x14ac:dyDescent="0.25">
      <c r="B1766" s="564"/>
      <c r="C1766" s="564"/>
      <c r="D1766" s="564"/>
      <c r="E1766"/>
      <c r="F1766"/>
      <c r="G1766"/>
    </row>
    <row r="1767" spans="2:7" x14ac:dyDescent="0.25">
      <c r="B1767" s="564"/>
      <c r="C1767" s="564"/>
      <c r="D1767" s="564"/>
      <c r="E1767"/>
      <c r="F1767"/>
      <c r="G1767"/>
    </row>
    <row r="1768" spans="2:7" x14ac:dyDescent="0.25">
      <c r="B1768" s="564"/>
      <c r="C1768" s="564"/>
      <c r="D1768" s="564"/>
      <c r="E1768"/>
      <c r="F1768"/>
      <c r="G1768"/>
    </row>
    <row r="1769" spans="2:7" x14ac:dyDescent="0.25">
      <c r="B1769" s="564"/>
      <c r="C1769" s="564"/>
      <c r="D1769" s="564"/>
      <c r="E1769"/>
      <c r="F1769"/>
      <c r="G1769"/>
    </row>
    <row r="1770" spans="2:7" x14ac:dyDescent="0.25">
      <c r="B1770" s="564"/>
      <c r="C1770" s="564"/>
      <c r="D1770" s="564"/>
      <c r="E1770"/>
      <c r="F1770"/>
      <c r="G1770"/>
    </row>
    <row r="1771" spans="2:7" x14ac:dyDescent="0.25">
      <c r="B1771" s="564"/>
      <c r="C1771" s="564"/>
      <c r="D1771" s="564"/>
      <c r="E1771"/>
      <c r="F1771"/>
      <c r="G1771"/>
    </row>
    <row r="1772" spans="2:7" x14ac:dyDescent="0.25">
      <c r="B1772" s="564"/>
      <c r="C1772" s="564"/>
      <c r="D1772" s="564"/>
      <c r="E1772"/>
      <c r="F1772"/>
      <c r="G1772"/>
    </row>
    <row r="1773" spans="2:7" x14ac:dyDescent="0.25">
      <c r="B1773" s="564"/>
      <c r="C1773" s="564"/>
      <c r="D1773" s="564"/>
      <c r="E1773"/>
      <c r="F1773"/>
      <c r="G1773"/>
    </row>
    <row r="1774" spans="2:7" x14ac:dyDescent="0.25">
      <c r="B1774" s="564"/>
      <c r="C1774" s="564"/>
      <c r="D1774" s="564"/>
      <c r="E1774"/>
      <c r="F1774"/>
      <c r="G1774"/>
    </row>
    <row r="1775" spans="2:7" x14ac:dyDescent="0.25">
      <c r="B1775" s="564"/>
      <c r="C1775" s="564"/>
      <c r="D1775" s="564"/>
      <c r="E1775"/>
      <c r="F1775"/>
      <c r="G1775"/>
    </row>
    <row r="1776" spans="2:7" x14ac:dyDescent="0.25">
      <c r="B1776" s="564"/>
      <c r="C1776" s="564"/>
      <c r="D1776" s="564"/>
      <c r="E1776"/>
      <c r="F1776"/>
      <c r="G1776"/>
    </row>
    <row r="1777" spans="2:7" x14ac:dyDescent="0.25">
      <c r="B1777" s="564"/>
      <c r="C1777" s="564"/>
      <c r="D1777" s="564"/>
      <c r="E1777"/>
      <c r="F1777"/>
      <c r="G1777"/>
    </row>
    <row r="1778" spans="2:7" x14ac:dyDescent="0.25">
      <c r="B1778" s="564"/>
      <c r="C1778" s="564"/>
      <c r="D1778" s="564"/>
      <c r="E1778"/>
      <c r="F1778"/>
      <c r="G1778"/>
    </row>
    <row r="1779" spans="2:7" x14ac:dyDescent="0.25">
      <c r="B1779" s="564"/>
      <c r="C1779" s="564"/>
      <c r="D1779" s="564"/>
      <c r="E1779"/>
      <c r="F1779"/>
      <c r="G1779"/>
    </row>
    <row r="1780" spans="2:7" x14ac:dyDescent="0.25">
      <c r="B1780" s="564"/>
      <c r="C1780" s="564"/>
      <c r="D1780" s="564"/>
      <c r="E1780"/>
      <c r="F1780"/>
      <c r="G1780"/>
    </row>
    <row r="1781" spans="2:7" x14ac:dyDescent="0.25">
      <c r="B1781" s="564"/>
      <c r="C1781" s="564"/>
      <c r="D1781" s="564"/>
      <c r="E1781"/>
      <c r="F1781"/>
      <c r="G1781"/>
    </row>
    <row r="1782" spans="2:7" x14ac:dyDescent="0.25">
      <c r="B1782" s="564"/>
      <c r="C1782" s="564"/>
      <c r="D1782" s="564"/>
      <c r="E1782"/>
      <c r="F1782"/>
      <c r="G1782"/>
    </row>
    <row r="1783" spans="2:7" x14ac:dyDescent="0.25">
      <c r="B1783" s="564"/>
      <c r="C1783" s="564"/>
      <c r="D1783" s="564"/>
      <c r="E1783"/>
      <c r="F1783"/>
      <c r="G1783"/>
    </row>
    <row r="1784" spans="2:7" x14ac:dyDescent="0.25">
      <c r="B1784" s="564"/>
      <c r="C1784" s="564"/>
      <c r="D1784" s="564"/>
      <c r="E1784"/>
      <c r="F1784"/>
      <c r="G1784"/>
    </row>
    <row r="1785" spans="2:7" x14ac:dyDescent="0.25">
      <c r="B1785" s="564"/>
      <c r="C1785" s="564"/>
      <c r="D1785" s="564"/>
      <c r="E1785"/>
      <c r="F1785"/>
      <c r="G1785"/>
    </row>
    <row r="1786" spans="2:7" x14ac:dyDescent="0.25">
      <c r="B1786" s="564"/>
      <c r="C1786" s="564"/>
      <c r="D1786" s="564"/>
      <c r="E1786"/>
      <c r="F1786"/>
      <c r="G1786"/>
    </row>
    <row r="1787" spans="2:7" x14ac:dyDescent="0.25">
      <c r="B1787" s="564"/>
      <c r="C1787" s="564"/>
      <c r="D1787" s="564"/>
      <c r="E1787"/>
      <c r="F1787"/>
      <c r="G1787"/>
    </row>
    <row r="1788" spans="2:7" x14ac:dyDescent="0.25">
      <c r="B1788" s="564"/>
      <c r="C1788" s="564"/>
      <c r="D1788" s="564"/>
      <c r="E1788"/>
      <c r="F1788"/>
      <c r="G1788"/>
    </row>
    <row r="1789" spans="2:7" x14ac:dyDescent="0.25">
      <c r="B1789" s="564"/>
      <c r="C1789" s="564"/>
      <c r="D1789" s="564"/>
      <c r="E1789"/>
      <c r="F1789"/>
      <c r="G1789"/>
    </row>
    <row r="1790" spans="2:7" x14ac:dyDescent="0.25">
      <c r="B1790" s="564"/>
      <c r="C1790" s="564"/>
      <c r="D1790" s="564"/>
      <c r="E1790"/>
      <c r="F1790"/>
      <c r="G1790"/>
    </row>
    <row r="1791" spans="2:7" x14ac:dyDescent="0.25">
      <c r="B1791" s="564"/>
      <c r="C1791" s="564"/>
      <c r="D1791" s="564"/>
      <c r="E1791"/>
      <c r="F1791"/>
      <c r="G1791"/>
    </row>
    <row r="1792" spans="2:7" x14ac:dyDescent="0.25">
      <c r="B1792" s="564"/>
      <c r="C1792" s="564"/>
      <c r="D1792" s="564"/>
      <c r="E1792"/>
      <c r="F1792"/>
      <c r="G1792"/>
    </row>
    <row r="1793" spans="2:7" x14ac:dyDescent="0.25">
      <c r="B1793" s="564"/>
      <c r="C1793" s="564"/>
      <c r="D1793" s="564"/>
      <c r="E1793"/>
      <c r="F1793"/>
      <c r="G1793"/>
    </row>
    <row r="1794" spans="2:7" x14ac:dyDescent="0.25">
      <c r="B1794" s="564"/>
      <c r="C1794" s="564"/>
      <c r="D1794" s="564"/>
      <c r="E1794"/>
      <c r="F1794"/>
      <c r="G1794"/>
    </row>
    <row r="1795" spans="2:7" x14ac:dyDescent="0.25">
      <c r="B1795" s="564"/>
      <c r="C1795" s="564"/>
      <c r="D1795" s="564"/>
      <c r="E1795"/>
      <c r="F1795"/>
      <c r="G1795"/>
    </row>
    <row r="1796" spans="2:7" x14ac:dyDescent="0.25">
      <c r="B1796" s="564"/>
      <c r="C1796" s="564"/>
      <c r="D1796" s="564"/>
      <c r="E1796"/>
      <c r="F1796"/>
      <c r="G1796"/>
    </row>
    <row r="1797" spans="2:7" x14ac:dyDescent="0.25">
      <c r="B1797" s="564"/>
      <c r="C1797" s="564"/>
      <c r="D1797" s="564"/>
      <c r="E1797"/>
      <c r="F1797"/>
      <c r="G1797"/>
    </row>
    <row r="1798" spans="2:7" x14ac:dyDescent="0.25">
      <c r="B1798" s="564"/>
      <c r="C1798" s="564"/>
      <c r="D1798" s="564"/>
      <c r="E1798"/>
      <c r="F1798"/>
      <c r="G1798"/>
    </row>
    <row r="1799" spans="2:7" x14ac:dyDescent="0.25">
      <c r="B1799" s="564"/>
      <c r="C1799" s="564"/>
      <c r="D1799" s="564"/>
      <c r="E1799"/>
      <c r="F1799"/>
      <c r="G1799"/>
    </row>
    <row r="1800" spans="2:7" x14ac:dyDescent="0.25">
      <c r="B1800" s="564"/>
      <c r="C1800" s="564"/>
      <c r="D1800" s="564"/>
      <c r="E1800"/>
      <c r="F1800"/>
      <c r="G1800"/>
    </row>
    <row r="1801" spans="2:7" x14ac:dyDescent="0.25">
      <c r="B1801" s="564"/>
      <c r="C1801" s="564"/>
      <c r="D1801" s="564"/>
      <c r="E1801"/>
      <c r="F1801"/>
      <c r="G1801"/>
    </row>
    <row r="1802" spans="2:7" x14ac:dyDescent="0.25">
      <c r="B1802" s="564"/>
      <c r="C1802" s="564"/>
      <c r="D1802" s="564"/>
      <c r="E1802"/>
      <c r="F1802"/>
      <c r="G1802"/>
    </row>
    <row r="1803" spans="2:7" x14ac:dyDescent="0.25">
      <c r="B1803" s="564"/>
      <c r="C1803" s="564"/>
      <c r="D1803" s="564"/>
      <c r="E1803"/>
      <c r="F1803"/>
      <c r="G1803"/>
    </row>
    <row r="1804" spans="2:7" x14ac:dyDescent="0.25">
      <c r="B1804" s="564"/>
      <c r="C1804" s="564"/>
      <c r="D1804" s="564"/>
      <c r="E1804"/>
      <c r="F1804"/>
      <c r="G1804"/>
    </row>
    <row r="1805" spans="2:7" x14ac:dyDescent="0.25">
      <c r="B1805" s="564"/>
      <c r="C1805" s="564"/>
      <c r="D1805" s="564"/>
      <c r="E1805"/>
      <c r="F1805"/>
      <c r="G1805"/>
    </row>
    <row r="1806" spans="2:7" x14ac:dyDescent="0.25">
      <c r="B1806" s="564"/>
      <c r="C1806" s="564"/>
      <c r="D1806" s="564"/>
      <c r="E1806"/>
      <c r="F1806"/>
      <c r="G1806"/>
    </row>
    <row r="1807" spans="2:7" x14ac:dyDescent="0.25">
      <c r="B1807" s="564"/>
      <c r="C1807" s="564"/>
      <c r="D1807" s="564"/>
      <c r="E1807"/>
      <c r="F1807"/>
      <c r="G1807"/>
    </row>
    <row r="1808" spans="2:7" x14ac:dyDescent="0.25">
      <c r="B1808" s="564"/>
      <c r="C1808" s="564"/>
      <c r="D1808" s="564"/>
      <c r="E1808"/>
      <c r="F1808"/>
      <c r="G1808"/>
    </row>
    <row r="1809" spans="2:7" x14ac:dyDescent="0.25">
      <c r="B1809" s="564"/>
      <c r="C1809" s="564"/>
      <c r="D1809" s="564"/>
      <c r="E1809"/>
      <c r="F1809"/>
      <c r="G1809"/>
    </row>
    <row r="1810" spans="2:7" x14ac:dyDescent="0.25">
      <c r="B1810" s="564"/>
      <c r="C1810" s="564"/>
      <c r="D1810" s="564"/>
      <c r="E1810"/>
      <c r="F1810"/>
      <c r="G1810"/>
    </row>
    <row r="1811" spans="2:7" x14ac:dyDescent="0.25">
      <c r="B1811" s="564"/>
      <c r="C1811" s="564"/>
      <c r="D1811" s="564"/>
      <c r="E1811"/>
      <c r="F1811"/>
      <c r="G1811"/>
    </row>
    <row r="1812" spans="2:7" x14ac:dyDescent="0.25">
      <c r="B1812" s="564"/>
      <c r="C1812" s="564"/>
      <c r="D1812" s="564"/>
      <c r="E1812"/>
      <c r="F1812"/>
      <c r="G1812"/>
    </row>
    <row r="1813" spans="2:7" x14ac:dyDescent="0.25">
      <c r="B1813" s="564"/>
      <c r="C1813" s="564"/>
      <c r="D1813" s="564"/>
      <c r="E1813"/>
      <c r="F1813"/>
      <c r="G1813"/>
    </row>
    <row r="1814" spans="2:7" x14ac:dyDescent="0.25">
      <c r="B1814" s="564"/>
      <c r="C1814" s="564"/>
      <c r="D1814" s="564"/>
      <c r="E1814"/>
      <c r="F1814"/>
      <c r="G1814"/>
    </row>
    <row r="1815" spans="2:7" x14ac:dyDescent="0.25">
      <c r="B1815" s="564"/>
      <c r="C1815" s="564"/>
      <c r="D1815" s="564"/>
      <c r="E1815"/>
      <c r="F1815"/>
      <c r="G1815"/>
    </row>
    <row r="1816" spans="2:7" x14ac:dyDescent="0.25">
      <c r="B1816" s="564"/>
      <c r="C1816" s="564"/>
      <c r="D1816" s="564"/>
      <c r="E1816"/>
      <c r="F1816"/>
      <c r="G1816"/>
    </row>
    <row r="1817" spans="2:7" x14ac:dyDescent="0.25">
      <c r="B1817" s="564"/>
      <c r="C1817" s="564"/>
      <c r="D1817" s="564"/>
      <c r="E1817"/>
      <c r="F1817"/>
      <c r="G1817"/>
    </row>
    <row r="1818" spans="2:7" x14ac:dyDescent="0.25">
      <c r="B1818" s="564"/>
      <c r="C1818" s="564"/>
      <c r="D1818" s="564"/>
      <c r="E1818"/>
      <c r="F1818"/>
      <c r="G1818"/>
    </row>
    <row r="1819" spans="2:7" x14ac:dyDescent="0.25">
      <c r="B1819" s="564"/>
      <c r="C1819" s="564"/>
      <c r="D1819" s="564"/>
      <c r="E1819"/>
      <c r="F1819"/>
      <c r="G1819"/>
    </row>
    <row r="1820" spans="2:7" x14ac:dyDescent="0.25">
      <c r="B1820" s="564"/>
      <c r="C1820" s="564"/>
      <c r="D1820" s="564"/>
      <c r="E1820"/>
      <c r="F1820"/>
      <c r="G1820"/>
    </row>
    <row r="1821" spans="2:7" x14ac:dyDescent="0.25">
      <c r="B1821" s="564"/>
      <c r="C1821" s="564"/>
      <c r="D1821" s="564"/>
      <c r="E1821"/>
      <c r="F1821"/>
      <c r="G1821"/>
    </row>
    <row r="1822" spans="2:7" x14ac:dyDescent="0.25">
      <c r="B1822" s="564"/>
      <c r="C1822" s="564"/>
      <c r="D1822" s="564"/>
      <c r="E1822"/>
      <c r="F1822"/>
      <c r="G1822"/>
    </row>
    <row r="1823" spans="2:7" x14ac:dyDescent="0.25">
      <c r="B1823" s="564"/>
      <c r="C1823" s="564"/>
      <c r="D1823" s="564"/>
      <c r="E1823"/>
      <c r="F1823"/>
      <c r="G1823"/>
    </row>
    <row r="1824" spans="2:7" x14ac:dyDescent="0.25">
      <c r="B1824" s="564"/>
      <c r="C1824" s="564"/>
      <c r="D1824" s="564"/>
      <c r="E1824"/>
      <c r="F1824"/>
      <c r="G1824"/>
    </row>
    <row r="1825" spans="2:7" x14ac:dyDescent="0.25">
      <c r="B1825" s="564"/>
      <c r="C1825" s="564"/>
      <c r="D1825" s="564"/>
      <c r="E1825"/>
      <c r="F1825"/>
      <c r="G1825"/>
    </row>
    <row r="1826" spans="2:7" x14ac:dyDescent="0.25">
      <c r="B1826" s="564"/>
      <c r="C1826" s="564"/>
      <c r="D1826" s="564"/>
      <c r="E1826"/>
      <c r="F1826"/>
      <c r="G1826"/>
    </row>
    <row r="1827" spans="2:7" x14ac:dyDescent="0.25">
      <c r="B1827" s="564"/>
      <c r="C1827" s="564"/>
      <c r="D1827" s="564"/>
      <c r="E1827"/>
      <c r="F1827"/>
      <c r="G1827"/>
    </row>
    <row r="1828" spans="2:7" x14ac:dyDescent="0.25">
      <c r="B1828" s="564"/>
      <c r="C1828" s="564"/>
      <c r="D1828" s="564"/>
      <c r="E1828"/>
      <c r="F1828"/>
      <c r="G1828"/>
    </row>
    <row r="1829" spans="2:7" x14ac:dyDescent="0.25">
      <c r="B1829" s="564"/>
      <c r="C1829" s="564"/>
      <c r="D1829" s="564"/>
      <c r="E1829"/>
      <c r="F1829"/>
      <c r="G1829"/>
    </row>
    <row r="1830" spans="2:7" x14ac:dyDescent="0.25">
      <c r="B1830" s="564"/>
      <c r="C1830" s="564"/>
      <c r="D1830" s="564"/>
      <c r="E1830"/>
      <c r="F1830"/>
      <c r="G1830"/>
    </row>
    <row r="1831" spans="2:7" x14ac:dyDescent="0.25">
      <c r="B1831" s="564"/>
      <c r="C1831" s="564"/>
      <c r="D1831" s="564"/>
      <c r="E1831"/>
      <c r="F1831"/>
      <c r="G1831"/>
    </row>
    <row r="1832" spans="2:7" x14ac:dyDescent="0.25">
      <c r="B1832" s="564"/>
      <c r="C1832" s="564"/>
      <c r="D1832" s="564"/>
      <c r="E1832"/>
      <c r="F1832"/>
      <c r="G1832"/>
    </row>
    <row r="1833" spans="2:7" x14ac:dyDescent="0.25">
      <c r="B1833" s="564"/>
      <c r="C1833" s="564"/>
      <c r="D1833" s="564"/>
      <c r="E1833"/>
      <c r="F1833"/>
      <c r="G1833"/>
    </row>
    <row r="1834" spans="2:7" x14ac:dyDescent="0.25">
      <c r="B1834" s="564"/>
      <c r="C1834" s="564"/>
      <c r="D1834" s="564"/>
      <c r="E1834"/>
      <c r="F1834"/>
      <c r="G1834"/>
    </row>
    <row r="1835" spans="2:7" x14ac:dyDescent="0.25">
      <c r="B1835" s="564"/>
      <c r="C1835" s="564"/>
      <c r="D1835" s="564"/>
      <c r="E1835"/>
      <c r="F1835"/>
      <c r="G1835"/>
    </row>
    <row r="1836" spans="2:7" x14ac:dyDescent="0.25">
      <c r="B1836" s="564"/>
      <c r="C1836" s="564"/>
      <c r="D1836" s="564"/>
      <c r="E1836"/>
      <c r="F1836"/>
      <c r="G1836"/>
    </row>
    <row r="1837" spans="2:7" x14ac:dyDescent="0.25">
      <c r="B1837" s="564"/>
      <c r="C1837" s="564"/>
      <c r="D1837" s="564"/>
      <c r="E1837"/>
      <c r="F1837"/>
      <c r="G1837"/>
    </row>
    <row r="1838" spans="2:7" x14ac:dyDescent="0.25">
      <c r="B1838" s="564"/>
      <c r="C1838" s="564"/>
      <c r="D1838" s="564"/>
      <c r="E1838"/>
      <c r="F1838"/>
      <c r="G1838"/>
    </row>
    <row r="1839" spans="2:7" x14ac:dyDescent="0.25">
      <c r="B1839" s="564"/>
      <c r="C1839" s="564"/>
      <c r="D1839" s="564"/>
      <c r="E1839"/>
      <c r="F1839"/>
      <c r="G1839"/>
    </row>
    <row r="1840" spans="2:7" x14ac:dyDescent="0.25">
      <c r="B1840" s="564"/>
      <c r="C1840" s="564"/>
      <c r="D1840" s="564"/>
      <c r="E1840"/>
      <c r="F1840"/>
      <c r="G1840"/>
    </row>
    <row r="1841" spans="2:7" x14ac:dyDescent="0.25">
      <c r="B1841" s="564"/>
      <c r="C1841" s="564"/>
      <c r="D1841" s="564"/>
      <c r="E1841"/>
      <c r="F1841"/>
      <c r="G1841"/>
    </row>
    <row r="1842" spans="2:7" x14ac:dyDescent="0.25">
      <c r="B1842" s="564"/>
      <c r="C1842" s="564"/>
      <c r="D1842" s="564"/>
      <c r="E1842"/>
      <c r="F1842"/>
      <c r="G1842"/>
    </row>
    <row r="1843" spans="2:7" x14ac:dyDescent="0.25">
      <c r="B1843" s="564"/>
      <c r="C1843" s="564"/>
      <c r="D1843" s="564"/>
      <c r="E1843"/>
      <c r="F1843"/>
      <c r="G1843"/>
    </row>
    <row r="1844" spans="2:7" x14ac:dyDescent="0.25">
      <c r="B1844" s="564"/>
      <c r="C1844" s="564"/>
      <c r="D1844" s="564"/>
      <c r="E1844"/>
      <c r="F1844"/>
      <c r="G1844"/>
    </row>
    <row r="1845" spans="2:7" x14ac:dyDescent="0.25">
      <c r="B1845" s="564"/>
      <c r="C1845" s="564"/>
      <c r="D1845" s="564"/>
      <c r="E1845"/>
      <c r="F1845"/>
      <c r="G1845"/>
    </row>
    <row r="1846" spans="2:7" x14ac:dyDescent="0.25">
      <c r="B1846" s="564"/>
      <c r="C1846" s="564"/>
      <c r="D1846" s="564"/>
      <c r="E1846"/>
      <c r="F1846"/>
      <c r="G1846"/>
    </row>
    <row r="1847" spans="2:7" x14ac:dyDescent="0.25">
      <c r="B1847" s="564"/>
      <c r="C1847" s="564"/>
      <c r="D1847" s="564"/>
      <c r="E1847"/>
      <c r="F1847"/>
      <c r="G1847"/>
    </row>
    <row r="1848" spans="2:7" x14ac:dyDescent="0.25">
      <c r="B1848" s="564"/>
      <c r="C1848" s="564"/>
      <c r="D1848" s="564"/>
      <c r="E1848"/>
      <c r="F1848"/>
      <c r="G1848"/>
    </row>
    <row r="1849" spans="2:7" x14ac:dyDescent="0.25">
      <c r="B1849" s="564"/>
      <c r="C1849" s="564"/>
      <c r="D1849" s="564"/>
      <c r="E1849"/>
      <c r="F1849"/>
      <c r="G1849"/>
    </row>
    <row r="1850" spans="2:7" x14ac:dyDescent="0.25">
      <c r="B1850" s="564"/>
      <c r="C1850" s="564"/>
      <c r="D1850" s="564"/>
      <c r="E1850"/>
      <c r="F1850"/>
      <c r="G1850"/>
    </row>
    <row r="1851" spans="2:7" x14ac:dyDescent="0.25">
      <c r="B1851" s="564"/>
      <c r="C1851" s="564"/>
      <c r="D1851" s="564"/>
      <c r="E1851"/>
      <c r="F1851"/>
      <c r="G1851"/>
    </row>
    <row r="1852" spans="2:7" x14ac:dyDescent="0.25">
      <c r="B1852" s="564"/>
      <c r="C1852" s="564"/>
      <c r="D1852" s="564"/>
      <c r="E1852"/>
      <c r="F1852"/>
      <c r="G1852"/>
    </row>
    <row r="1853" spans="2:7" x14ac:dyDescent="0.25">
      <c r="B1853" s="564"/>
      <c r="C1853" s="564"/>
      <c r="D1853" s="564"/>
      <c r="E1853"/>
      <c r="F1853"/>
      <c r="G1853"/>
    </row>
    <row r="1854" spans="2:7" x14ac:dyDescent="0.25">
      <c r="B1854" s="564"/>
      <c r="C1854" s="564"/>
      <c r="D1854" s="564"/>
      <c r="E1854"/>
      <c r="F1854"/>
      <c r="G1854"/>
    </row>
    <row r="1855" spans="2:7" x14ac:dyDescent="0.25">
      <c r="B1855" s="564"/>
      <c r="C1855" s="564"/>
      <c r="D1855" s="564"/>
      <c r="E1855"/>
      <c r="F1855"/>
      <c r="G1855"/>
    </row>
    <row r="1856" spans="2:7" x14ac:dyDescent="0.25">
      <c r="B1856" s="564"/>
      <c r="C1856" s="564"/>
      <c r="D1856" s="564"/>
      <c r="E1856"/>
      <c r="F1856"/>
      <c r="G1856"/>
    </row>
    <row r="1857" spans="2:7" x14ac:dyDescent="0.25">
      <c r="B1857" s="564"/>
      <c r="C1857" s="564"/>
      <c r="D1857" s="564"/>
      <c r="E1857"/>
      <c r="F1857"/>
      <c r="G1857"/>
    </row>
    <row r="1858" spans="2:7" x14ac:dyDescent="0.25">
      <c r="B1858" s="564"/>
      <c r="C1858" s="564"/>
      <c r="D1858" s="564"/>
      <c r="E1858"/>
      <c r="F1858"/>
      <c r="G1858"/>
    </row>
    <row r="1859" spans="2:7" x14ac:dyDescent="0.25">
      <c r="B1859" s="564"/>
      <c r="C1859" s="564"/>
      <c r="D1859" s="564"/>
      <c r="E1859"/>
      <c r="F1859"/>
      <c r="G1859"/>
    </row>
    <row r="1860" spans="2:7" x14ac:dyDescent="0.25">
      <c r="B1860" s="564"/>
      <c r="C1860" s="564"/>
      <c r="D1860" s="564"/>
      <c r="E1860"/>
      <c r="F1860"/>
      <c r="G1860"/>
    </row>
    <row r="1861" spans="2:7" x14ac:dyDescent="0.25">
      <c r="B1861" s="564"/>
      <c r="C1861" s="564"/>
      <c r="D1861" s="564"/>
      <c r="E1861"/>
      <c r="F1861"/>
      <c r="G1861"/>
    </row>
    <row r="1862" spans="2:7" x14ac:dyDescent="0.25">
      <c r="B1862" s="564"/>
      <c r="C1862" s="564"/>
      <c r="D1862" s="564"/>
      <c r="E1862"/>
      <c r="F1862"/>
      <c r="G1862"/>
    </row>
    <row r="1863" spans="2:7" x14ac:dyDescent="0.25">
      <c r="B1863" s="564"/>
      <c r="C1863" s="564"/>
      <c r="D1863" s="564"/>
      <c r="E1863"/>
      <c r="F1863"/>
      <c r="G1863"/>
    </row>
    <row r="1864" spans="2:7" x14ac:dyDescent="0.25">
      <c r="B1864" s="564"/>
      <c r="C1864" s="564"/>
      <c r="D1864" s="564"/>
      <c r="E1864"/>
      <c r="F1864"/>
      <c r="G1864"/>
    </row>
    <row r="1865" spans="2:7" x14ac:dyDescent="0.25">
      <c r="B1865" s="564"/>
      <c r="C1865" s="564"/>
      <c r="D1865" s="564"/>
      <c r="E1865"/>
      <c r="F1865"/>
      <c r="G1865"/>
    </row>
    <row r="1866" spans="2:7" x14ac:dyDescent="0.25">
      <c r="B1866" s="564"/>
      <c r="C1866" s="564"/>
      <c r="D1866" s="564"/>
      <c r="E1866"/>
      <c r="F1866"/>
      <c r="G1866"/>
    </row>
    <row r="1867" spans="2:7" x14ac:dyDescent="0.25">
      <c r="B1867" s="564"/>
      <c r="C1867" s="564"/>
      <c r="D1867" s="564"/>
      <c r="E1867"/>
      <c r="F1867"/>
      <c r="G1867"/>
    </row>
    <row r="1868" spans="2:7" x14ac:dyDescent="0.25">
      <c r="B1868" s="564"/>
      <c r="C1868" s="564"/>
      <c r="D1868" s="564"/>
      <c r="E1868"/>
      <c r="F1868"/>
      <c r="G1868"/>
    </row>
    <row r="1869" spans="2:7" x14ac:dyDescent="0.25">
      <c r="B1869" s="564"/>
      <c r="C1869" s="564"/>
      <c r="D1869" s="564"/>
      <c r="E1869"/>
      <c r="F1869"/>
      <c r="G1869"/>
    </row>
    <row r="1870" spans="2:7" x14ac:dyDescent="0.25">
      <c r="B1870" s="564"/>
      <c r="C1870" s="564"/>
      <c r="D1870" s="564"/>
      <c r="E1870"/>
      <c r="F1870"/>
      <c r="G1870"/>
    </row>
    <row r="1871" spans="2:7" x14ac:dyDescent="0.25">
      <c r="B1871" s="564"/>
      <c r="C1871" s="564"/>
      <c r="D1871" s="564"/>
      <c r="E1871"/>
      <c r="F1871"/>
      <c r="G1871"/>
    </row>
    <row r="1872" spans="2:7" x14ac:dyDescent="0.25">
      <c r="B1872" s="564"/>
      <c r="C1872" s="564"/>
      <c r="D1872" s="564"/>
      <c r="E1872"/>
      <c r="F1872"/>
      <c r="G1872"/>
    </row>
    <row r="1873" spans="2:7" x14ac:dyDescent="0.25">
      <c r="B1873" s="564"/>
      <c r="C1873" s="564"/>
      <c r="D1873" s="564"/>
      <c r="E1873"/>
      <c r="F1873"/>
      <c r="G1873"/>
    </row>
    <row r="1874" spans="2:7" x14ac:dyDescent="0.25">
      <c r="B1874" s="564"/>
      <c r="C1874" s="564"/>
      <c r="D1874" s="564"/>
      <c r="E1874"/>
      <c r="F1874"/>
      <c r="G1874"/>
    </row>
    <row r="1875" spans="2:7" x14ac:dyDescent="0.25">
      <c r="B1875" s="564"/>
      <c r="C1875" s="564"/>
      <c r="D1875" s="564"/>
      <c r="E1875"/>
      <c r="F1875"/>
      <c r="G1875"/>
    </row>
    <row r="1876" spans="2:7" x14ac:dyDescent="0.25">
      <c r="B1876" s="564"/>
      <c r="C1876" s="564"/>
      <c r="D1876" s="564"/>
      <c r="E1876"/>
      <c r="F1876"/>
      <c r="G1876"/>
    </row>
    <row r="1877" spans="2:7" x14ac:dyDescent="0.25">
      <c r="B1877" s="564"/>
      <c r="C1877" s="564"/>
      <c r="D1877" s="564"/>
      <c r="E1877"/>
      <c r="F1877"/>
      <c r="G1877"/>
    </row>
    <row r="1878" spans="2:7" x14ac:dyDescent="0.25">
      <c r="B1878" s="564"/>
      <c r="C1878" s="564"/>
      <c r="D1878" s="564"/>
      <c r="E1878"/>
      <c r="F1878"/>
      <c r="G1878"/>
    </row>
    <row r="1879" spans="2:7" x14ac:dyDescent="0.25">
      <c r="B1879" s="564"/>
      <c r="C1879" s="564"/>
      <c r="D1879" s="564"/>
      <c r="E1879"/>
      <c r="F1879"/>
      <c r="G1879"/>
    </row>
    <row r="1880" spans="2:7" x14ac:dyDescent="0.25">
      <c r="B1880" s="564"/>
      <c r="C1880" s="564"/>
      <c r="D1880" s="564"/>
      <c r="E1880"/>
      <c r="F1880"/>
      <c r="G1880"/>
    </row>
    <row r="1881" spans="2:7" x14ac:dyDescent="0.25">
      <c r="B1881" s="564"/>
      <c r="C1881" s="564"/>
      <c r="D1881" s="564"/>
      <c r="E1881"/>
      <c r="F1881"/>
      <c r="G1881"/>
    </row>
    <row r="1882" spans="2:7" x14ac:dyDescent="0.25">
      <c r="B1882" s="564"/>
      <c r="C1882" s="564"/>
      <c r="D1882" s="564"/>
      <c r="E1882"/>
      <c r="F1882"/>
      <c r="G1882"/>
    </row>
    <row r="1883" spans="2:7" x14ac:dyDescent="0.25">
      <c r="B1883" s="564"/>
      <c r="C1883" s="564"/>
      <c r="D1883" s="564"/>
      <c r="E1883"/>
      <c r="F1883"/>
      <c r="G1883"/>
    </row>
    <row r="1884" spans="2:7" x14ac:dyDescent="0.25">
      <c r="B1884" s="564"/>
      <c r="C1884" s="564"/>
      <c r="D1884" s="564"/>
      <c r="E1884"/>
      <c r="F1884"/>
      <c r="G1884"/>
    </row>
    <row r="1885" spans="2:7" x14ac:dyDescent="0.25">
      <c r="B1885" s="564"/>
      <c r="C1885" s="564"/>
      <c r="D1885" s="564"/>
      <c r="E1885"/>
      <c r="F1885"/>
      <c r="G1885"/>
    </row>
    <row r="1886" spans="2:7" x14ac:dyDescent="0.25">
      <c r="B1886" s="564"/>
      <c r="C1886" s="564"/>
      <c r="D1886" s="564"/>
      <c r="E1886"/>
      <c r="F1886"/>
      <c r="G1886"/>
    </row>
    <row r="1887" spans="2:7" x14ac:dyDescent="0.25">
      <c r="B1887" s="564"/>
      <c r="C1887" s="564"/>
      <c r="D1887" s="564"/>
      <c r="E1887"/>
      <c r="F1887"/>
      <c r="G1887"/>
    </row>
    <row r="1888" spans="2:7" x14ac:dyDescent="0.25">
      <c r="B1888" s="564"/>
      <c r="C1888" s="564"/>
      <c r="D1888" s="564"/>
      <c r="E1888"/>
      <c r="F1888"/>
      <c r="G1888"/>
    </row>
    <row r="1889" spans="2:7" x14ac:dyDescent="0.25">
      <c r="B1889" s="564"/>
      <c r="C1889" s="564"/>
      <c r="D1889" s="564"/>
      <c r="E1889"/>
      <c r="F1889"/>
      <c r="G1889"/>
    </row>
    <row r="1890" spans="2:7" x14ac:dyDescent="0.25">
      <c r="B1890" s="564"/>
      <c r="C1890" s="564"/>
      <c r="D1890" s="564"/>
      <c r="E1890"/>
      <c r="F1890"/>
      <c r="G1890"/>
    </row>
    <row r="1891" spans="2:7" x14ac:dyDescent="0.25">
      <c r="B1891" s="564"/>
      <c r="C1891" s="564"/>
      <c r="D1891" s="564"/>
      <c r="E1891"/>
      <c r="F1891"/>
      <c r="G1891"/>
    </row>
    <row r="1892" spans="2:7" x14ac:dyDescent="0.25">
      <c r="B1892" s="564"/>
      <c r="C1892" s="564"/>
      <c r="D1892" s="564"/>
      <c r="E1892"/>
      <c r="F1892"/>
      <c r="G1892"/>
    </row>
    <row r="1893" spans="2:7" x14ac:dyDescent="0.25">
      <c r="B1893" s="564"/>
      <c r="C1893" s="564"/>
      <c r="D1893" s="564"/>
      <c r="E1893"/>
      <c r="F1893"/>
      <c r="G1893"/>
    </row>
    <row r="1894" spans="2:7" x14ac:dyDescent="0.25">
      <c r="B1894" s="564"/>
      <c r="C1894" s="564"/>
      <c r="D1894" s="564"/>
      <c r="E1894"/>
      <c r="F1894"/>
      <c r="G1894"/>
    </row>
    <row r="1895" spans="2:7" x14ac:dyDescent="0.25">
      <c r="B1895" s="564"/>
      <c r="C1895" s="564"/>
      <c r="D1895" s="564"/>
      <c r="E1895"/>
      <c r="F1895"/>
      <c r="G1895"/>
    </row>
    <row r="1896" spans="2:7" x14ac:dyDescent="0.25">
      <c r="B1896" s="564"/>
      <c r="C1896" s="564"/>
      <c r="D1896" s="564"/>
      <c r="E1896"/>
      <c r="F1896"/>
      <c r="G1896"/>
    </row>
    <row r="1897" spans="2:7" x14ac:dyDescent="0.25">
      <c r="B1897" s="564"/>
      <c r="C1897" s="564"/>
      <c r="D1897" s="564"/>
      <c r="E1897"/>
      <c r="F1897"/>
      <c r="G1897"/>
    </row>
    <row r="1898" spans="2:7" x14ac:dyDescent="0.25">
      <c r="B1898" s="564"/>
      <c r="C1898" s="564"/>
      <c r="D1898" s="564"/>
      <c r="E1898"/>
      <c r="F1898"/>
      <c r="G1898"/>
    </row>
    <row r="1899" spans="2:7" x14ac:dyDescent="0.25">
      <c r="B1899" s="564"/>
      <c r="C1899" s="564"/>
      <c r="D1899" s="564"/>
      <c r="E1899"/>
      <c r="F1899"/>
      <c r="G1899"/>
    </row>
    <row r="1900" spans="2:7" x14ac:dyDescent="0.25">
      <c r="B1900" s="564"/>
      <c r="C1900" s="564"/>
      <c r="D1900" s="564"/>
      <c r="E1900"/>
      <c r="F1900"/>
      <c r="G1900"/>
    </row>
    <row r="1901" spans="2:7" x14ac:dyDescent="0.25">
      <c r="B1901" s="564"/>
      <c r="C1901" s="564"/>
      <c r="D1901" s="564"/>
      <c r="E1901"/>
      <c r="F1901"/>
      <c r="G1901"/>
    </row>
    <row r="1902" spans="2:7" x14ac:dyDescent="0.25">
      <c r="B1902" s="564"/>
      <c r="C1902" s="564"/>
      <c r="D1902" s="564"/>
      <c r="E1902"/>
      <c r="F1902"/>
      <c r="G1902"/>
    </row>
    <row r="1903" spans="2:7" x14ac:dyDescent="0.25">
      <c r="B1903" s="564"/>
      <c r="C1903" s="564"/>
      <c r="D1903" s="564"/>
      <c r="E1903"/>
      <c r="F1903"/>
      <c r="G1903"/>
    </row>
    <row r="1904" spans="2:7" x14ac:dyDescent="0.25">
      <c r="B1904" s="564"/>
      <c r="C1904" s="564"/>
      <c r="D1904" s="564"/>
      <c r="E1904"/>
      <c r="F1904"/>
      <c r="G1904"/>
    </row>
    <row r="1905" spans="2:7" x14ac:dyDescent="0.25">
      <c r="B1905" s="564"/>
      <c r="C1905" s="564"/>
      <c r="D1905" s="564"/>
      <c r="E1905"/>
      <c r="F1905"/>
      <c r="G1905"/>
    </row>
    <row r="1906" spans="2:7" x14ac:dyDescent="0.25">
      <c r="B1906" s="564"/>
      <c r="C1906" s="564"/>
      <c r="D1906" s="564"/>
      <c r="E1906"/>
      <c r="F1906"/>
      <c r="G1906"/>
    </row>
    <row r="1907" spans="2:7" x14ac:dyDescent="0.25">
      <c r="B1907" s="564"/>
      <c r="C1907" s="564"/>
      <c r="D1907" s="564"/>
      <c r="E1907"/>
      <c r="F1907"/>
      <c r="G1907"/>
    </row>
    <row r="1908" spans="2:7" x14ac:dyDescent="0.25">
      <c r="B1908" s="564"/>
      <c r="C1908" s="564"/>
      <c r="D1908" s="564"/>
      <c r="E1908"/>
      <c r="F1908"/>
      <c r="G1908"/>
    </row>
    <row r="1909" spans="2:7" x14ac:dyDescent="0.25">
      <c r="B1909" s="564"/>
      <c r="C1909" s="564"/>
      <c r="D1909" s="564"/>
      <c r="E1909"/>
      <c r="F1909"/>
      <c r="G1909"/>
    </row>
    <row r="1910" spans="2:7" x14ac:dyDescent="0.25">
      <c r="B1910" s="564"/>
      <c r="C1910" s="564"/>
      <c r="D1910" s="564"/>
      <c r="E1910"/>
      <c r="F1910"/>
      <c r="G1910"/>
    </row>
    <row r="1911" spans="2:7" x14ac:dyDescent="0.25">
      <c r="B1911" s="564"/>
      <c r="C1911" s="564"/>
      <c r="D1911" s="564"/>
      <c r="E1911"/>
      <c r="F1911"/>
      <c r="G1911"/>
    </row>
    <row r="1912" spans="2:7" x14ac:dyDescent="0.25">
      <c r="B1912" s="564"/>
      <c r="C1912" s="564"/>
      <c r="D1912" s="564"/>
      <c r="E1912"/>
      <c r="F1912"/>
      <c r="G1912"/>
    </row>
    <row r="1913" spans="2:7" x14ac:dyDescent="0.25">
      <c r="B1913" s="564"/>
      <c r="C1913" s="564"/>
      <c r="D1913" s="564"/>
      <c r="E1913"/>
      <c r="F1913"/>
      <c r="G1913"/>
    </row>
    <row r="1914" spans="2:7" x14ac:dyDescent="0.25">
      <c r="B1914" s="564"/>
      <c r="C1914" s="564"/>
      <c r="D1914" s="564"/>
      <c r="E1914"/>
      <c r="F1914"/>
      <c r="G1914"/>
    </row>
    <row r="1915" spans="2:7" x14ac:dyDescent="0.25">
      <c r="B1915" s="564"/>
      <c r="C1915" s="564"/>
      <c r="D1915" s="564"/>
      <c r="E1915"/>
      <c r="F1915"/>
      <c r="G1915"/>
    </row>
    <row r="1916" spans="2:7" x14ac:dyDescent="0.25">
      <c r="B1916" s="564"/>
      <c r="C1916" s="564"/>
      <c r="D1916" s="564"/>
      <c r="E1916"/>
      <c r="F1916"/>
      <c r="G1916"/>
    </row>
    <row r="1917" spans="2:7" x14ac:dyDescent="0.25">
      <c r="B1917" s="564"/>
      <c r="C1917" s="564"/>
      <c r="D1917" s="564"/>
      <c r="E1917"/>
      <c r="F1917"/>
      <c r="G1917"/>
    </row>
    <row r="1918" spans="2:7" x14ac:dyDescent="0.25">
      <c r="B1918" s="564"/>
      <c r="C1918" s="564"/>
      <c r="D1918" s="564"/>
      <c r="E1918"/>
      <c r="F1918"/>
      <c r="G1918"/>
    </row>
    <row r="1919" spans="2:7" x14ac:dyDescent="0.25">
      <c r="B1919" s="564"/>
      <c r="C1919" s="564"/>
      <c r="D1919" s="564"/>
      <c r="E1919"/>
      <c r="F1919"/>
      <c r="G1919"/>
    </row>
    <row r="1920" spans="2:7" x14ac:dyDescent="0.25">
      <c r="B1920" s="564"/>
      <c r="C1920" s="564"/>
      <c r="D1920" s="564"/>
      <c r="E1920"/>
      <c r="F1920"/>
      <c r="G1920"/>
    </row>
    <row r="1921" spans="2:7" x14ac:dyDescent="0.25">
      <c r="B1921" s="564"/>
      <c r="C1921" s="564"/>
      <c r="D1921" s="564"/>
      <c r="E1921"/>
      <c r="F1921"/>
      <c r="G1921"/>
    </row>
    <row r="1922" spans="2:7" x14ac:dyDescent="0.25">
      <c r="B1922" s="564"/>
      <c r="C1922" s="564"/>
      <c r="D1922" s="564"/>
      <c r="E1922"/>
      <c r="F1922"/>
      <c r="G1922"/>
    </row>
    <row r="1923" spans="2:7" x14ac:dyDescent="0.25">
      <c r="B1923" s="564"/>
      <c r="C1923" s="564"/>
      <c r="D1923" s="564"/>
      <c r="E1923"/>
      <c r="F1923"/>
      <c r="G1923"/>
    </row>
    <row r="1924" spans="2:7" x14ac:dyDescent="0.25">
      <c r="B1924" s="564"/>
      <c r="C1924" s="564"/>
      <c r="D1924" s="564"/>
      <c r="E1924"/>
      <c r="F1924"/>
      <c r="G1924"/>
    </row>
    <row r="1925" spans="2:7" x14ac:dyDescent="0.25">
      <c r="B1925" s="564"/>
      <c r="C1925" s="564"/>
      <c r="D1925" s="564"/>
      <c r="E1925"/>
      <c r="F1925"/>
      <c r="G1925"/>
    </row>
    <row r="1926" spans="2:7" x14ac:dyDescent="0.25">
      <c r="B1926" s="564"/>
      <c r="C1926" s="564"/>
      <c r="D1926" s="564"/>
      <c r="E1926"/>
      <c r="F1926"/>
      <c r="G1926"/>
    </row>
    <row r="1927" spans="2:7" x14ac:dyDescent="0.25">
      <c r="B1927" s="564"/>
      <c r="C1927" s="564"/>
      <c r="D1927" s="564"/>
      <c r="E1927"/>
      <c r="F1927"/>
      <c r="G1927"/>
    </row>
    <row r="1928" spans="2:7" x14ac:dyDescent="0.25">
      <c r="B1928" s="564"/>
      <c r="C1928" s="564"/>
      <c r="D1928" s="564"/>
      <c r="E1928"/>
      <c r="F1928"/>
      <c r="G1928"/>
    </row>
    <row r="1929" spans="2:7" x14ac:dyDescent="0.25">
      <c r="B1929" s="564"/>
      <c r="C1929" s="564"/>
      <c r="D1929" s="564"/>
      <c r="E1929"/>
      <c r="F1929"/>
      <c r="G1929"/>
    </row>
    <row r="1930" spans="2:7" x14ac:dyDescent="0.25">
      <c r="B1930" s="564"/>
      <c r="C1930" s="564"/>
      <c r="D1930" s="564"/>
      <c r="E1930"/>
      <c r="F1930"/>
      <c r="G1930"/>
    </row>
    <row r="1931" spans="2:7" x14ac:dyDescent="0.25">
      <c r="B1931" s="564"/>
      <c r="C1931" s="564"/>
      <c r="D1931" s="564"/>
      <c r="E1931"/>
      <c r="F1931"/>
      <c r="G1931"/>
    </row>
    <row r="1932" spans="2:7" x14ac:dyDescent="0.25">
      <c r="B1932" s="564"/>
      <c r="C1932" s="564"/>
      <c r="D1932" s="564"/>
      <c r="E1932"/>
      <c r="F1932"/>
      <c r="G1932"/>
    </row>
    <row r="1933" spans="2:7" x14ac:dyDescent="0.25">
      <c r="B1933" s="564"/>
      <c r="C1933" s="564"/>
      <c r="D1933" s="564"/>
      <c r="E1933"/>
      <c r="F1933"/>
      <c r="G1933"/>
    </row>
    <row r="1934" spans="2:7" x14ac:dyDescent="0.25">
      <c r="B1934" s="564"/>
      <c r="C1934" s="564"/>
      <c r="D1934" s="564"/>
      <c r="E1934"/>
      <c r="F1934"/>
      <c r="G1934"/>
    </row>
    <row r="1935" spans="2:7" x14ac:dyDescent="0.25">
      <c r="B1935" s="564"/>
      <c r="C1935" s="564"/>
      <c r="D1935" s="564"/>
      <c r="E1935"/>
      <c r="F1935"/>
      <c r="G1935"/>
    </row>
    <row r="1936" spans="2:7" x14ac:dyDescent="0.25">
      <c r="B1936" s="564"/>
      <c r="C1936" s="564"/>
      <c r="D1936" s="564"/>
      <c r="E1936"/>
      <c r="F1936"/>
      <c r="G1936"/>
    </row>
    <row r="1937" spans="2:7" x14ac:dyDescent="0.25">
      <c r="B1937" s="564"/>
      <c r="C1937" s="564"/>
      <c r="D1937" s="564"/>
      <c r="E1937"/>
      <c r="F1937"/>
      <c r="G1937"/>
    </row>
    <row r="1938" spans="2:7" x14ac:dyDescent="0.25">
      <c r="B1938" s="564"/>
      <c r="C1938" s="564"/>
      <c r="D1938" s="564"/>
      <c r="E1938"/>
      <c r="F1938"/>
      <c r="G1938"/>
    </row>
    <row r="1939" spans="2:7" x14ac:dyDescent="0.25">
      <c r="B1939" s="564"/>
      <c r="C1939" s="564"/>
      <c r="D1939" s="564"/>
      <c r="E1939"/>
      <c r="F1939"/>
      <c r="G1939"/>
    </row>
    <row r="1940" spans="2:7" x14ac:dyDescent="0.25">
      <c r="B1940" s="564"/>
      <c r="C1940" s="564"/>
      <c r="D1940" s="564"/>
      <c r="E1940"/>
      <c r="F1940"/>
      <c r="G1940"/>
    </row>
    <row r="1941" spans="2:7" x14ac:dyDescent="0.25">
      <c r="B1941" s="564"/>
      <c r="C1941" s="564"/>
      <c r="D1941" s="564"/>
      <c r="E1941"/>
      <c r="F1941"/>
      <c r="G1941"/>
    </row>
    <row r="1942" spans="2:7" x14ac:dyDescent="0.25">
      <c r="B1942" s="564"/>
      <c r="C1942" s="564"/>
      <c r="D1942" s="564"/>
      <c r="E1942"/>
      <c r="F1942"/>
      <c r="G1942"/>
    </row>
    <row r="1943" spans="2:7" x14ac:dyDescent="0.25">
      <c r="B1943" s="564"/>
      <c r="C1943" s="564"/>
      <c r="D1943" s="564"/>
      <c r="E1943"/>
      <c r="F1943"/>
      <c r="G1943"/>
    </row>
    <row r="1944" spans="2:7" x14ac:dyDescent="0.25">
      <c r="B1944" s="564"/>
      <c r="C1944" s="564"/>
      <c r="D1944" s="564"/>
      <c r="E1944"/>
      <c r="F1944"/>
      <c r="G1944"/>
    </row>
    <row r="1945" spans="2:7" x14ac:dyDescent="0.25">
      <c r="B1945" s="564"/>
      <c r="C1945" s="564"/>
      <c r="D1945" s="564"/>
      <c r="E1945"/>
      <c r="F1945"/>
      <c r="G1945"/>
    </row>
    <row r="1946" spans="2:7" x14ac:dyDescent="0.25">
      <c r="B1946" s="564"/>
      <c r="C1946" s="564"/>
      <c r="D1946" s="564"/>
      <c r="E1946"/>
      <c r="F1946"/>
      <c r="G1946"/>
    </row>
    <row r="1947" spans="2:7" x14ac:dyDescent="0.25">
      <c r="B1947" s="564"/>
      <c r="C1947" s="564"/>
      <c r="D1947" s="564"/>
      <c r="E1947"/>
      <c r="F1947"/>
      <c r="G1947"/>
    </row>
    <row r="1948" spans="2:7" x14ac:dyDescent="0.25">
      <c r="B1948" s="564"/>
      <c r="C1948" s="564"/>
      <c r="D1948" s="564"/>
      <c r="E1948"/>
      <c r="F1948"/>
      <c r="G1948"/>
    </row>
    <row r="1949" spans="2:7" x14ac:dyDescent="0.25">
      <c r="B1949" s="564"/>
      <c r="C1949" s="564"/>
      <c r="D1949" s="564"/>
      <c r="E1949"/>
      <c r="F1949"/>
      <c r="G1949"/>
    </row>
    <row r="1950" spans="2:7" x14ac:dyDescent="0.25">
      <c r="B1950" s="564"/>
      <c r="C1950" s="564"/>
      <c r="D1950" s="564"/>
      <c r="E1950"/>
      <c r="F1950"/>
      <c r="G1950"/>
    </row>
    <row r="1951" spans="2:7" x14ac:dyDescent="0.25">
      <c r="B1951" s="564"/>
      <c r="C1951" s="564"/>
      <c r="D1951" s="564"/>
      <c r="E1951"/>
      <c r="F1951"/>
      <c r="G1951"/>
    </row>
    <row r="1952" spans="2:7" x14ac:dyDescent="0.25">
      <c r="B1952" s="564"/>
      <c r="C1952" s="564"/>
      <c r="D1952" s="564"/>
      <c r="E1952"/>
      <c r="F1952"/>
      <c r="G1952"/>
    </row>
    <row r="1953" spans="2:7" x14ac:dyDescent="0.25">
      <c r="B1953" s="564"/>
      <c r="C1953" s="564"/>
      <c r="D1953" s="564"/>
      <c r="E1953"/>
      <c r="F1953"/>
      <c r="G1953"/>
    </row>
    <row r="1954" spans="2:7" x14ac:dyDescent="0.25">
      <c r="B1954" s="564"/>
      <c r="C1954" s="564"/>
      <c r="D1954" s="564"/>
      <c r="E1954"/>
      <c r="F1954"/>
      <c r="G1954"/>
    </row>
    <row r="1955" spans="2:7" x14ac:dyDescent="0.25">
      <c r="B1955" s="564"/>
      <c r="C1955" s="564"/>
      <c r="D1955" s="564"/>
      <c r="E1955"/>
      <c r="F1955"/>
      <c r="G1955"/>
    </row>
    <row r="1956" spans="2:7" x14ac:dyDescent="0.25">
      <c r="B1956" s="564"/>
      <c r="C1956" s="564"/>
      <c r="D1956" s="564"/>
      <c r="E1956"/>
      <c r="F1956"/>
      <c r="G1956"/>
    </row>
    <row r="1957" spans="2:7" x14ac:dyDescent="0.25">
      <c r="B1957" s="564"/>
      <c r="C1957" s="564"/>
      <c r="D1957" s="564"/>
      <c r="E1957"/>
      <c r="F1957"/>
      <c r="G1957"/>
    </row>
    <row r="1958" spans="2:7" x14ac:dyDescent="0.25">
      <c r="B1958" s="564"/>
      <c r="C1958" s="564"/>
      <c r="D1958" s="564"/>
      <c r="E1958"/>
      <c r="F1958"/>
      <c r="G1958"/>
    </row>
    <row r="1959" spans="2:7" x14ac:dyDescent="0.25">
      <c r="B1959" s="564"/>
      <c r="C1959" s="564"/>
      <c r="D1959" s="564"/>
      <c r="E1959"/>
      <c r="F1959"/>
      <c r="G1959"/>
    </row>
    <row r="1960" spans="2:7" x14ac:dyDescent="0.25">
      <c r="B1960" s="564"/>
      <c r="C1960" s="564"/>
      <c r="D1960" s="564"/>
      <c r="E1960"/>
      <c r="F1960"/>
      <c r="G1960"/>
    </row>
    <row r="1961" spans="2:7" x14ac:dyDescent="0.25">
      <c r="B1961" s="564"/>
      <c r="C1961" s="564"/>
      <c r="D1961" s="564"/>
      <c r="E1961"/>
      <c r="F1961"/>
      <c r="G1961"/>
    </row>
    <row r="1962" spans="2:7" x14ac:dyDescent="0.25">
      <c r="B1962" s="564"/>
      <c r="C1962" s="564"/>
      <c r="D1962" s="564"/>
      <c r="E1962"/>
      <c r="F1962"/>
      <c r="G1962"/>
    </row>
    <row r="1963" spans="2:7" x14ac:dyDescent="0.25">
      <c r="B1963" s="564"/>
      <c r="C1963" s="564"/>
      <c r="D1963" s="564"/>
      <c r="E1963"/>
      <c r="F1963"/>
      <c r="G1963"/>
    </row>
    <row r="1964" spans="2:7" x14ac:dyDescent="0.25">
      <c r="B1964" s="564"/>
      <c r="C1964" s="564"/>
      <c r="D1964" s="564"/>
      <c r="E1964"/>
      <c r="F1964"/>
      <c r="G1964"/>
    </row>
    <row r="1965" spans="2:7" x14ac:dyDescent="0.25">
      <c r="B1965" s="564"/>
      <c r="C1965" s="564"/>
      <c r="D1965" s="564"/>
      <c r="E1965"/>
      <c r="F1965"/>
      <c r="G1965"/>
    </row>
    <row r="1966" spans="2:7" x14ac:dyDescent="0.25">
      <c r="B1966" s="564"/>
      <c r="C1966" s="564"/>
      <c r="D1966" s="564"/>
      <c r="E1966"/>
      <c r="F1966"/>
      <c r="G1966"/>
    </row>
    <row r="1967" spans="2:7" x14ac:dyDescent="0.25">
      <c r="B1967" s="564"/>
      <c r="C1967" s="564"/>
      <c r="D1967" s="564"/>
      <c r="E1967"/>
      <c r="F1967"/>
      <c r="G1967"/>
    </row>
    <row r="1968" spans="2:7" x14ac:dyDescent="0.25">
      <c r="B1968" s="564"/>
      <c r="C1968" s="564"/>
      <c r="D1968" s="564"/>
      <c r="E1968"/>
      <c r="F1968"/>
      <c r="G1968"/>
    </row>
    <row r="1969" spans="2:7" x14ac:dyDescent="0.25">
      <c r="B1969" s="564"/>
      <c r="C1969" s="564"/>
      <c r="D1969" s="564"/>
      <c r="E1969"/>
      <c r="F1969"/>
      <c r="G1969"/>
    </row>
    <row r="1970" spans="2:7" x14ac:dyDescent="0.25">
      <c r="B1970" s="564"/>
      <c r="C1970" s="564"/>
      <c r="D1970" s="564"/>
      <c r="E1970"/>
      <c r="F1970"/>
      <c r="G1970"/>
    </row>
    <row r="1971" spans="2:7" x14ac:dyDescent="0.25">
      <c r="B1971" s="564"/>
      <c r="C1971" s="564"/>
      <c r="D1971" s="564"/>
      <c r="E1971"/>
      <c r="F1971"/>
      <c r="G1971"/>
    </row>
    <row r="1972" spans="2:7" x14ac:dyDescent="0.25">
      <c r="B1972" s="564"/>
      <c r="C1972" s="564"/>
      <c r="D1972" s="564"/>
      <c r="E1972"/>
      <c r="F1972"/>
      <c r="G1972"/>
    </row>
    <row r="1973" spans="2:7" x14ac:dyDescent="0.25">
      <c r="B1973" s="564"/>
      <c r="C1973" s="564"/>
      <c r="D1973" s="564"/>
      <c r="E1973"/>
      <c r="F1973"/>
      <c r="G1973"/>
    </row>
    <row r="1974" spans="2:7" x14ac:dyDescent="0.25">
      <c r="B1974" s="564"/>
      <c r="C1974" s="564"/>
      <c r="D1974" s="564"/>
      <c r="E1974"/>
      <c r="F1974"/>
      <c r="G1974"/>
    </row>
    <row r="1975" spans="2:7" x14ac:dyDescent="0.25">
      <c r="B1975" s="564"/>
      <c r="C1975" s="564"/>
      <c r="D1975" s="564"/>
      <c r="E1975"/>
      <c r="F1975"/>
      <c r="G1975"/>
    </row>
    <row r="1976" spans="2:7" x14ac:dyDescent="0.25">
      <c r="B1976" s="564"/>
      <c r="C1976" s="564"/>
      <c r="D1976" s="564"/>
      <c r="E1976"/>
      <c r="F1976"/>
      <c r="G1976"/>
    </row>
    <row r="1977" spans="2:7" x14ac:dyDescent="0.25">
      <c r="B1977" s="564"/>
      <c r="C1977" s="564"/>
      <c r="D1977" s="564"/>
      <c r="E1977"/>
      <c r="F1977"/>
      <c r="G1977"/>
    </row>
    <row r="1978" spans="2:7" x14ac:dyDescent="0.25">
      <c r="B1978" s="564"/>
      <c r="C1978" s="564"/>
      <c r="D1978" s="564"/>
      <c r="E1978"/>
      <c r="F1978"/>
      <c r="G1978"/>
    </row>
    <row r="1979" spans="2:7" x14ac:dyDescent="0.25">
      <c r="B1979" s="564"/>
      <c r="C1979" s="564"/>
      <c r="D1979" s="564"/>
      <c r="E1979"/>
      <c r="F1979"/>
      <c r="G1979"/>
    </row>
    <row r="1980" spans="2:7" x14ac:dyDescent="0.25">
      <c r="B1980" s="564"/>
      <c r="C1980" s="564"/>
      <c r="D1980" s="564"/>
      <c r="E1980"/>
      <c r="F1980"/>
      <c r="G1980"/>
    </row>
    <row r="1981" spans="2:7" x14ac:dyDescent="0.25">
      <c r="B1981" s="564"/>
      <c r="C1981" s="564"/>
      <c r="D1981" s="564"/>
      <c r="E1981"/>
      <c r="F1981"/>
      <c r="G1981"/>
    </row>
    <row r="1982" spans="2:7" x14ac:dyDescent="0.25">
      <c r="B1982" s="564"/>
      <c r="C1982" s="564"/>
      <c r="D1982" s="564"/>
      <c r="E1982"/>
      <c r="F1982"/>
      <c r="G1982"/>
    </row>
    <row r="1983" spans="2:7" x14ac:dyDescent="0.25">
      <c r="B1983" s="564"/>
      <c r="C1983" s="564"/>
      <c r="D1983" s="564"/>
      <c r="E1983"/>
      <c r="F1983"/>
      <c r="G1983"/>
    </row>
    <row r="1984" spans="2:7" x14ac:dyDescent="0.25">
      <c r="B1984" s="564"/>
      <c r="C1984" s="564"/>
      <c r="D1984" s="564"/>
      <c r="E1984"/>
      <c r="F1984"/>
      <c r="G1984"/>
    </row>
    <row r="1985" spans="2:7" x14ac:dyDescent="0.25">
      <c r="B1985" s="564"/>
      <c r="C1985" s="564"/>
      <c r="D1985" s="564"/>
      <c r="E1985"/>
      <c r="F1985"/>
      <c r="G1985"/>
    </row>
    <row r="1986" spans="2:7" x14ac:dyDescent="0.25">
      <c r="B1986" s="564"/>
      <c r="C1986" s="564"/>
      <c r="D1986" s="564"/>
      <c r="E1986"/>
      <c r="F1986"/>
      <c r="G1986"/>
    </row>
    <row r="1987" spans="2:7" x14ac:dyDescent="0.25">
      <c r="B1987" s="564"/>
      <c r="C1987" s="564"/>
      <c r="D1987" s="564"/>
      <c r="E1987"/>
      <c r="F1987"/>
      <c r="G1987"/>
    </row>
    <row r="1988" spans="2:7" x14ac:dyDescent="0.25">
      <c r="B1988" s="564"/>
      <c r="C1988" s="564"/>
      <c r="D1988" s="564"/>
      <c r="E1988"/>
      <c r="F1988"/>
      <c r="G1988"/>
    </row>
    <row r="1989" spans="2:7" x14ac:dyDescent="0.25">
      <c r="B1989" s="564"/>
      <c r="C1989" s="564"/>
      <c r="D1989" s="564"/>
      <c r="E1989"/>
      <c r="F1989"/>
      <c r="G1989"/>
    </row>
    <row r="1990" spans="2:7" x14ac:dyDescent="0.25">
      <c r="B1990" s="564"/>
      <c r="C1990" s="564"/>
      <c r="D1990" s="564"/>
      <c r="E1990"/>
      <c r="F1990"/>
      <c r="G1990"/>
    </row>
    <row r="1991" spans="2:7" x14ac:dyDescent="0.25">
      <c r="B1991" s="564"/>
      <c r="C1991" s="564"/>
      <c r="D1991" s="564"/>
      <c r="E1991"/>
      <c r="F1991"/>
      <c r="G1991"/>
    </row>
    <row r="1992" spans="2:7" x14ac:dyDescent="0.25">
      <c r="B1992" s="564"/>
      <c r="C1992" s="564"/>
      <c r="D1992" s="564"/>
      <c r="E1992"/>
      <c r="F1992"/>
      <c r="G1992"/>
    </row>
    <row r="1993" spans="2:7" x14ac:dyDescent="0.25">
      <c r="B1993" s="564"/>
      <c r="C1993" s="564"/>
      <c r="D1993" s="564"/>
      <c r="E1993"/>
      <c r="F1993"/>
      <c r="G1993"/>
    </row>
    <row r="1994" spans="2:7" x14ac:dyDescent="0.25">
      <c r="B1994" s="564"/>
      <c r="C1994" s="564"/>
      <c r="D1994" s="564"/>
      <c r="E1994"/>
      <c r="F1994"/>
      <c r="G1994"/>
    </row>
    <row r="1995" spans="2:7" x14ac:dyDescent="0.25">
      <c r="B1995" s="564"/>
      <c r="C1995" s="564"/>
      <c r="D1995" s="564"/>
      <c r="E1995"/>
      <c r="F1995"/>
      <c r="G1995"/>
    </row>
    <row r="1996" spans="2:7" x14ac:dyDescent="0.25">
      <c r="B1996" s="564"/>
      <c r="C1996" s="564"/>
      <c r="D1996" s="564"/>
      <c r="E1996"/>
      <c r="F1996"/>
      <c r="G1996"/>
    </row>
    <row r="1997" spans="2:7" x14ac:dyDescent="0.25">
      <c r="B1997" s="564"/>
      <c r="C1997" s="564"/>
      <c r="D1997" s="564"/>
      <c r="E1997"/>
      <c r="F1997"/>
      <c r="G1997"/>
    </row>
    <row r="1998" spans="2:7" x14ac:dyDescent="0.25">
      <c r="B1998" s="564"/>
      <c r="C1998" s="564"/>
      <c r="D1998" s="564"/>
      <c r="E1998"/>
      <c r="F1998"/>
      <c r="G1998"/>
    </row>
    <row r="1999" spans="2:7" x14ac:dyDescent="0.25">
      <c r="B1999" s="564"/>
      <c r="C1999" s="564"/>
      <c r="D1999" s="564"/>
      <c r="E1999"/>
      <c r="F1999"/>
      <c r="G1999"/>
    </row>
    <row r="2000" spans="2:7" x14ac:dyDescent="0.25">
      <c r="B2000" s="564"/>
      <c r="C2000" s="564"/>
      <c r="D2000" s="564"/>
      <c r="E2000"/>
      <c r="F2000"/>
      <c r="G2000"/>
    </row>
    <row r="2001" spans="2:7" x14ac:dyDescent="0.25">
      <c r="B2001" s="564"/>
      <c r="C2001" s="564"/>
      <c r="D2001" s="564"/>
      <c r="E2001"/>
      <c r="F2001"/>
      <c r="G2001"/>
    </row>
    <row r="2002" spans="2:7" x14ac:dyDescent="0.25">
      <c r="B2002" s="564"/>
      <c r="C2002" s="564"/>
      <c r="D2002" s="564"/>
      <c r="E2002"/>
      <c r="F2002"/>
      <c r="G2002"/>
    </row>
    <row r="2003" spans="2:7" x14ac:dyDescent="0.25">
      <c r="B2003" s="564"/>
      <c r="C2003" s="564"/>
      <c r="D2003" s="564"/>
      <c r="E2003"/>
      <c r="F2003"/>
      <c r="G2003"/>
    </row>
    <row r="2004" spans="2:7" x14ac:dyDescent="0.25">
      <c r="B2004" s="564"/>
      <c r="C2004" s="564"/>
      <c r="D2004" s="564"/>
      <c r="E2004"/>
      <c r="F2004"/>
      <c r="G2004"/>
    </row>
    <row r="2005" spans="2:7" x14ac:dyDescent="0.25">
      <c r="B2005" s="564"/>
      <c r="C2005" s="564"/>
      <c r="D2005" s="564"/>
      <c r="E2005"/>
      <c r="F2005"/>
      <c r="G2005"/>
    </row>
    <row r="2006" spans="2:7" x14ac:dyDescent="0.25">
      <c r="B2006" s="564"/>
      <c r="C2006" s="564"/>
      <c r="D2006" s="564"/>
      <c r="E2006"/>
      <c r="F2006"/>
      <c r="G2006"/>
    </row>
    <row r="2007" spans="2:7" x14ac:dyDescent="0.25">
      <c r="B2007" s="564"/>
      <c r="C2007" s="564"/>
      <c r="D2007" s="564"/>
      <c r="E2007"/>
      <c r="F2007"/>
      <c r="G2007"/>
    </row>
    <row r="2008" spans="2:7" x14ac:dyDescent="0.25">
      <c r="B2008" s="564"/>
      <c r="C2008" s="564"/>
      <c r="D2008" s="564"/>
      <c r="E2008"/>
      <c r="F2008"/>
      <c r="G2008"/>
    </row>
    <row r="2009" spans="2:7" x14ac:dyDescent="0.25">
      <c r="B2009" s="564"/>
      <c r="C2009" s="564"/>
      <c r="D2009" s="564"/>
      <c r="E2009"/>
      <c r="F2009"/>
      <c r="G2009"/>
    </row>
    <row r="2010" spans="2:7" x14ac:dyDescent="0.25">
      <c r="B2010" s="564"/>
      <c r="C2010" s="564"/>
      <c r="D2010" s="564"/>
      <c r="E2010"/>
      <c r="F2010"/>
      <c r="G2010"/>
    </row>
    <row r="2011" spans="2:7" x14ac:dyDescent="0.25">
      <c r="B2011" s="564"/>
      <c r="C2011" s="564"/>
      <c r="D2011" s="564"/>
      <c r="E2011"/>
      <c r="F2011"/>
      <c r="G2011"/>
    </row>
    <row r="2012" spans="2:7" x14ac:dyDescent="0.25">
      <c r="B2012" s="564"/>
      <c r="C2012" s="564"/>
      <c r="D2012" s="564"/>
      <c r="E2012"/>
      <c r="F2012"/>
      <c r="G2012"/>
    </row>
    <row r="2013" spans="2:7" x14ac:dyDescent="0.25">
      <c r="B2013" s="564"/>
      <c r="C2013" s="564"/>
      <c r="D2013" s="564"/>
      <c r="E2013"/>
      <c r="F2013"/>
      <c r="G2013"/>
    </row>
    <row r="2014" spans="2:7" x14ac:dyDescent="0.25">
      <c r="B2014" s="564"/>
      <c r="C2014" s="564"/>
      <c r="D2014" s="564"/>
      <c r="E2014"/>
      <c r="F2014"/>
      <c r="G2014"/>
    </row>
    <row r="2015" spans="2:7" x14ac:dyDescent="0.25">
      <c r="B2015" s="564"/>
      <c r="C2015" s="564"/>
      <c r="D2015" s="564"/>
      <c r="E2015"/>
      <c r="F2015"/>
      <c r="G2015"/>
    </row>
    <row r="2016" spans="2:7" x14ac:dyDescent="0.25">
      <c r="B2016" s="564"/>
      <c r="C2016" s="564"/>
      <c r="D2016" s="564"/>
      <c r="E2016"/>
      <c r="F2016"/>
      <c r="G2016"/>
    </row>
    <row r="2017" spans="2:7" x14ac:dyDescent="0.25">
      <c r="B2017" s="564"/>
      <c r="C2017" s="564"/>
      <c r="D2017" s="564"/>
      <c r="E2017"/>
      <c r="F2017"/>
      <c r="G2017"/>
    </row>
    <row r="2018" spans="2:7" x14ac:dyDescent="0.25">
      <c r="B2018" s="564"/>
      <c r="C2018" s="564"/>
      <c r="D2018" s="564"/>
      <c r="E2018"/>
      <c r="F2018"/>
      <c r="G2018"/>
    </row>
    <row r="2019" spans="2:7" x14ac:dyDescent="0.25">
      <c r="B2019" s="564"/>
      <c r="C2019" s="564"/>
      <c r="D2019" s="564"/>
      <c r="E2019"/>
      <c r="F2019"/>
      <c r="G2019"/>
    </row>
    <row r="2020" spans="2:7" x14ac:dyDescent="0.25">
      <c r="B2020" s="564"/>
      <c r="C2020" s="564"/>
      <c r="D2020" s="564"/>
      <c r="E2020"/>
      <c r="F2020"/>
      <c r="G2020"/>
    </row>
    <row r="2021" spans="2:7" x14ac:dyDescent="0.25">
      <c r="B2021" s="564"/>
      <c r="C2021" s="564"/>
      <c r="D2021" s="564"/>
      <c r="E2021"/>
      <c r="F2021"/>
      <c r="G2021"/>
    </row>
    <row r="2022" spans="2:7" x14ac:dyDescent="0.25">
      <c r="B2022" s="564"/>
      <c r="C2022" s="564"/>
      <c r="D2022" s="564"/>
      <c r="E2022"/>
      <c r="F2022"/>
      <c r="G2022"/>
    </row>
    <row r="2023" spans="2:7" x14ac:dyDescent="0.25">
      <c r="B2023" s="564"/>
      <c r="C2023" s="564"/>
      <c r="D2023" s="564"/>
      <c r="E2023"/>
      <c r="F2023"/>
      <c r="G2023"/>
    </row>
    <row r="2024" spans="2:7" x14ac:dyDescent="0.25">
      <c r="B2024" s="564"/>
      <c r="C2024" s="564"/>
      <c r="D2024" s="564"/>
      <c r="E2024"/>
      <c r="F2024"/>
      <c r="G2024"/>
    </row>
    <row r="2025" spans="2:7" x14ac:dyDescent="0.25">
      <c r="B2025" s="564"/>
      <c r="C2025" s="564"/>
      <c r="D2025" s="564"/>
      <c r="E2025"/>
      <c r="F2025"/>
      <c r="G2025"/>
    </row>
    <row r="2026" spans="2:7" x14ac:dyDescent="0.25">
      <c r="B2026" s="564"/>
      <c r="C2026" s="564"/>
      <c r="D2026" s="564"/>
      <c r="E2026"/>
      <c r="F2026"/>
      <c r="G2026"/>
    </row>
    <row r="2027" spans="2:7" x14ac:dyDescent="0.25">
      <c r="B2027" s="564"/>
      <c r="C2027" s="564"/>
      <c r="D2027" s="564"/>
      <c r="E2027"/>
      <c r="F2027"/>
      <c r="G2027"/>
    </row>
    <row r="2028" spans="2:7" x14ac:dyDescent="0.25">
      <c r="B2028" s="564"/>
      <c r="C2028" s="564"/>
      <c r="D2028" s="564"/>
      <c r="E2028"/>
      <c r="F2028"/>
      <c r="G2028"/>
    </row>
    <row r="2029" spans="2:7" x14ac:dyDescent="0.25">
      <c r="B2029" s="564"/>
      <c r="C2029" s="564"/>
      <c r="D2029" s="564"/>
      <c r="E2029"/>
      <c r="F2029"/>
      <c r="G2029"/>
    </row>
    <row r="2030" spans="2:7" x14ac:dyDescent="0.25">
      <c r="B2030" s="564"/>
      <c r="C2030" s="564"/>
      <c r="D2030" s="564"/>
      <c r="E2030"/>
      <c r="F2030"/>
      <c r="G2030"/>
    </row>
    <row r="2031" spans="2:7" x14ac:dyDescent="0.25">
      <c r="B2031" s="564"/>
      <c r="C2031" s="564"/>
      <c r="D2031" s="564"/>
      <c r="E2031"/>
      <c r="F2031"/>
      <c r="G2031"/>
    </row>
    <row r="2032" spans="2:7" x14ac:dyDescent="0.25">
      <c r="B2032" s="564"/>
      <c r="C2032" s="564"/>
      <c r="D2032" s="564"/>
      <c r="E2032"/>
      <c r="F2032"/>
      <c r="G2032"/>
    </row>
    <row r="2033" spans="2:7" x14ac:dyDescent="0.25">
      <c r="B2033" s="564"/>
      <c r="C2033" s="564"/>
      <c r="D2033" s="564"/>
      <c r="E2033"/>
      <c r="F2033"/>
      <c r="G2033"/>
    </row>
    <row r="2034" spans="2:7" x14ac:dyDescent="0.25">
      <c r="B2034" s="564"/>
      <c r="C2034" s="564"/>
      <c r="D2034" s="564"/>
      <c r="E2034"/>
      <c r="F2034"/>
      <c r="G2034"/>
    </row>
    <row r="2035" spans="2:7" x14ac:dyDescent="0.25">
      <c r="B2035" s="564"/>
      <c r="C2035" s="564"/>
      <c r="D2035" s="564"/>
      <c r="E2035"/>
      <c r="F2035"/>
      <c r="G2035"/>
    </row>
    <row r="2036" spans="2:7" x14ac:dyDescent="0.25">
      <c r="B2036" s="564"/>
      <c r="C2036" s="564"/>
      <c r="D2036" s="564"/>
      <c r="E2036"/>
      <c r="F2036"/>
      <c r="G2036"/>
    </row>
    <row r="2037" spans="2:7" x14ac:dyDescent="0.25">
      <c r="B2037" s="564"/>
      <c r="C2037" s="564"/>
      <c r="D2037" s="564"/>
      <c r="E2037"/>
      <c r="F2037"/>
      <c r="G2037"/>
    </row>
    <row r="2038" spans="2:7" x14ac:dyDescent="0.25">
      <c r="B2038" s="564"/>
      <c r="C2038" s="564"/>
      <c r="D2038" s="564"/>
      <c r="E2038"/>
      <c r="F2038"/>
      <c r="G2038"/>
    </row>
    <row r="2039" spans="2:7" x14ac:dyDescent="0.25">
      <c r="B2039" s="564"/>
      <c r="C2039" s="564"/>
      <c r="D2039" s="564"/>
      <c r="E2039"/>
      <c r="F2039"/>
      <c r="G2039"/>
    </row>
    <row r="2040" spans="2:7" x14ac:dyDescent="0.25">
      <c r="B2040" s="564"/>
      <c r="C2040" s="564"/>
      <c r="D2040" s="564"/>
      <c r="E2040"/>
      <c r="F2040"/>
      <c r="G2040"/>
    </row>
    <row r="2041" spans="2:7" x14ac:dyDescent="0.25">
      <c r="B2041" s="564"/>
      <c r="C2041" s="564"/>
      <c r="D2041" s="564"/>
      <c r="E2041"/>
      <c r="F2041"/>
      <c r="G2041"/>
    </row>
    <row r="2042" spans="2:7" x14ac:dyDescent="0.25">
      <c r="B2042" s="564"/>
      <c r="C2042" s="564"/>
      <c r="D2042" s="564"/>
      <c r="E2042"/>
      <c r="F2042"/>
      <c r="G2042"/>
    </row>
    <row r="2043" spans="2:7" x14ac:dyDescent="0.25">
      <c r="B2043" s="564"/>
      <c r="C2043" s="564"/>
      <c r="D2043" s="564"/>
      <c r="E2043"/>
      <c r="F2043"/>
      <c r="G2043"/>
    </row>
    <row r="2044" spans="2:7" x14ac:dyDescent="0.25">
      <c r="B2044" s="564"/>
      <c r="C2044" s="564"/>
      <c r="D2044" s="564"/>
      <c r="E2044"/>
      <c r="F2044"/>
      <c r="G2044"/>
    </row>
    <row r="2045" spans="2:7" x14ac:dyDescent="0.25">
      <c r="B2045" s="564"/>
      <c r="C2045" s="564"/>
      <c r="D2045" s="564"/>
      <c r="E2045"/>
      <c r="F2045"/>
      <c r="G2045"/>
    </row>
    <row r="2046" spans="2:7" x14ac:dyDescent="0.25">
      <c r="B2046" s="564"/>
      <c r="C2046" s="564"/>
      <c r="D2046" s="564"/>
      <c r="E2046"/>
      <c r="F2046"/>
      <c r="G2046"/>
    </row>
    <row r="2047" spans="2:7" x14ac:dyDescent="0.25">
      <c r="B2047" s="564"/>
      <c r="C2047" s="564"/>
      <c r="D2047" s="564"/>
      <c r="E2047"/>
      <c r="F2047"/>
      <c r="G2047"/>
    </row>
    <row r="2048" spans="2:7" x14ac:dyDescent="0.25">
      <c r="B2048" s="564"/>
      <c r="C2048" s="564"/>
      <c r="D2048" s="564"/>
      <c r="E2048"/>
      <c r="F2048"/>
      <c r="G2048"/>
    </row>
    <row r="2049" spans="2:7" x14ac:dyDescent="0.25">
      <c r="B2049" s="564"/>
      <c r="C2049" s="564"/>
      <c r="D2049" s="564"/>
      <c r="E2049"/>
      <c r="F2049"/>
      <c r="G2049"/>
    </row>
    <row r="2050" spans="2:7" x14ac:dyDescent="0.25">
      <c r="B2050" s="564"/>
      <c r="C2050" s="564"/>
      <c r="D2050" s="564"/>
      <c r="E2050"/>
      <c r="F2050"/>
      <c r="G2050"/>
    </row>
    <row r="2051" spans="2:7" x14ac:dyDescent="0.25">
      <c r="B2051" s="564"/>
      <c r="C2051" s="564"/>
      <c r="D2051" s="564"/>
      <c r="E2051"/>
      <c r="F2051"/>
      <c r="G2051"/>
    </row>
    <row r="2052" spans="2:7" x14ac:dyDescent="0.25">
      <c r="B2052" s="564"/>
      <c r="C2052" s="564"/>
      <c r="D2052" s="564"/>
      <c r="E2052"/>
      <c r="F2052"/>
      <c r="G2052"/>
    </row>
    <row r="2053" spans="2:7" x14ac:dyDescent="0.25">
      <c r="B2053" s="564"/>
      <c r="C2053" s="564"/>
      <c r="D2053" s="564"/>
      <c r="E2053"/>
      <c r="F2053"/>
      <c r="G2053"/>
    </row>
    <row r="2054" spans="2:7" x14ac:dyDescent="0.25">
      <c r="B2054" s="564"/>
      <c r="C2054" s="564"/>
      <c r="D2054" s="564"/>
      <c r="E2054"/>
      <c r="F2054"/>
      <c r="G2054"/>
    </row>
    <row r="2055" spans="2:7" x14ac:dyDescent="0.25">
      <c r="B2055" s="564"/>
      <c r="C2055" s="564"/>
      <c r="D2055" s="564"/>
      <c r="E2055"/>
      <c r="F2055"/>
      <c r="G2055"/>
    </row>
    <row r="2056" spans="2:7" x14ac:dyDescent="0.25">
      <c r="B2056" s="564"/>
      <c r="C2056" s="564"/>
      <c r="D2056" s="564"/>
      <c r="E2056"/>
      <c r="F2056"/>
      <c r="G2056"/>
    </row>
    <row r="2057" spans="2:7" x14ac:dyDescent="0.25">
      <c r="B2057" s="564"/>
      <c r="C2057" s="564"/>
      <c r="D2057" s="564"/>
      <c r="E2057"/>
      <c r="F2057"/>
      <c r="G2057"/>
    </row>
    <row r="2058" spans="2:7" x14ac:dyDescent="0.25">
      <c r="B2058" s="564"/>
      <c r="C2058" s="564"/>
      <c r="D2058" s="564"/>
      <c r="E2058"/>
      <c r="F2058"/>
      <c r="G2058"/>
    </row>
    <row r="2059" spans="2:7" x14ac:dyDescent="0.25">
      <c r="B2059" s="564"/>
      <c r="C2059" s="564"/>
      <c r="D2059" s="564"/>
      <c r="E2059"/>
      <c r="F2059"/>
      <c r="G2059"/>
    </row>
    <row r="2060" spans="2:7" x14ac:dyDescent="0.25">
      <c r="B2060" s="564"/>
      <c r="C2060" s="564"/>
      <c r="D2060" s="564"/>
      <c r="E2060"/>
      <c r="F2060"/>
      <c r="G2060"/>
    </row>
    <row r="2061" spans="2:7" x14ac:dyDescent="0.25">
      <c r="B2061" s="564"/>
      <c r="C2061" s="564"/>
      <c r="D2061" s="564"/>
      <c r="E2061"/>
      <c r="F2061"/>
      <c r="G2061"/>
    </row>
    <row r="2062" spans="2:7" x14ac:dyDescent="0.25">
      <c r="B2062" s="564"/>
      <c r="C2062" s="564"/>
      <c r="D2062" s="564"/>
      <c r="E2062"/>
      <c r="F2062"/>
      <c r="G2062"/>
    </row>
    <row r="2063" spans="2:7" x14ac:dyDescent="0.25">
      <c r="B2063" s="564"/>
      <c r="C2063" s="564"/>
      <c r="D2063" s="564"/>
      <c r="E2063"/>
      <c r="F2063"/>
      <c r="G2063"/>
    </row>
    <row r="2064" spans="2:7" x14ac:dyDescent="0.25">
      <c r="B2064" s="564"/>
      <c r="C2064" s="564"/>
      <c r="D2064" s="564"/>
      <c r="E2064"/>
      <c r="F2064"/>
      <c r="G2064"/>
    </row>
    <row r="2065" spans="2:7" x14ac:dyDescent="0.25">
      <c r="B2065" s="564"/>
      <c r="C2065" s="564"/>
      <c r="D2065" s="564"/>
      <c r="E2065"/>
      <c r="F2065"/>
      <c r="G2065"/>
    </row>
    <row r="2066" spans="2:7" x14ac:dyDescent="0.25">
      <c r="B2066" s="564"/>
      <c r="C2066" s="564"/>
      <c r="D2066" s="564"/>
      <c r="E2066"/>
      <c r="F2066"/>
      <c r="G2066"/>
    </row>
    <row r="2067" spans="2:7" x14ac:dyDescent="0.25">
      <c r="B2067" s="564"/>
      <c r="C2067" s="564"/>
      <c r="D2067" s="564"/>
      <c r="E2067"/>
      <c r="F2067"/>
      <c r="G2067"/>
    </row>
    <row r="2068" spans="2:7" x14ac:dyDescent="0.25">
      <c r="B2068" s="564"/>
      <c r="C2068" s="564"/>
      <c r="D2068" s="564"/>
      <c r="E2068"/>
      <c r="F2068"/>
      <c r="G2068"/>
    </row>
    <row r="2069" spans="2:7" x14ac:dyDescent="0.25">
      <c r="B2069" s="564"/>
      <c r="C2069" s="564"/>
      <c r="D2069" s="564"/>
      <c r="E2069"/>
      <c r="F2069"/>
      <c r="G2069"/>
    </row>
    <row r="2070" spans="2:7" x14ac:dyDescent="0.25">
      <c r="B2070" s="564"/>
      <c r="C2070" s="564"/>
      <c r="D2070" s="564"/>
      <c r="E2070"/>
      <c r="F2070"/>
      <c r="G2070"/>
    </row>
    <row r="2071" spans="2:7" x14ac:dyDescent="0.25">
      <c r="B2071" s="564"/>
      <c r="C2071" s="564"/>
      <c r="D2071" s="564"/>
      <c r="E2071"/>
      <c r="F2071"/>
      <c r="G2071"/>
    </row>
    <row r="2072" spans="2:7" x14ac:dyDescent="0.25">
      <c r="B2072" s="564"/>
      <c r="C2072" s="564"/>
      <c r="D2072" s="564"/>
      <c r="E2072"/>
      <c r="F2072"/>
      <c r="G2072"/>
    </row>
    <row r="2073" spans="2:7" x14ac:dyDescent="0.25">
      <c r="B2073" s="564"/>
      <c r="C2073" s="564"/>
      <c r="D2073" s="564"/>
      <c r="E2073"/>
      <c r="F2073"/>
      <c r="G2073"/>
    </row>
    <row r="2074" spans="2:7" x14ac:dyDescent="0.25">
      <c r="B2074" s="564"/>
      <c r="C2074" s="564"/>
      <c r="D2074" s="564"/>
      <c r="E2074"/>
      <c r="F2074"/>
      <c r="G2074"/>
    </row>
    <row r="2075" spans="2:7" x14ac:dyDescent="0.25">
      <c r="B2075" s="564"/>
      <c r="C2075" s="564"/>
      <c r="D2075" s="564"/>
      <c r="E2075"/>
      <c r="F2075"/>
      <c r="G2075"/>
    </row>
    <row r="2076" spans="2:7" x14ac:dyDescent="0.25">
      <c r="B2076" s="564"/>
      <c r="C2076" s="564"/>
      <c r="D2076" s="564"/>
      <c r="E2076"/>
      <c r="F2076"/>
      <c r="G2076"/>
    </row>
    <row r="2077" spans="2:7" x14ac:dyDescent="0.25">
      <c r="B2077" s="564"/>
      <c r="C2077" s="564"/>
      <c r="D2077" s="564"/>
      <c r="E2077"/>
      <c r="F2077"/>
      <c r="G2077"/>
    </row>
    <row r="2078" spans="2:7" x14ac:dyDescent="0.25">
      <c r="B2078" s="564"/>
      <c r="C2078" s="564"/>
      <c r="D2078" s="564"/>
      <c r="E2078"/>
      <c r="F2078"/>
      <c r="G2078"/>
    </row>
    <row r="2079" spans="2:7" x14ac:dyDescent="0.25">
      <c r="B2079" s="564"/>
      <c r="C2079" s="564"/>
      <c r="D2079" s="564"/>
      <c r="E2079"/>
      <c r="F2079"/>
      <c r="G2079"/>
    </row>
    <row r="2080" spans="2:7" x14ac:dyDescent="0.25">
      <c r="B2080" s="564"/>
      <c r="C2080" s="564"/>
      <c r="D2080" s="564"/>
      <c r="E2080"/>
      <c r="F2080"/>
      <c r="G2080"/>
    </row>
    <row r="2081" spans="2:7" x14ac:dyDescent="0.25">
      <c r="B2081" s="564"/>
      <c r="C2081" s="564"/>
      <c r="D2081" s="564"/>
      <c r="E2081"/>
      <c r="F2081"/>
      <c r="G2081"/>
    </row>
    <row r="2082" spans="2:7" x14ac:dyDescent="0.25">
      <c r="B2082" s="564"/>
      <c r="C2082" s="564"/>
      <c r="D2082" s="564"/>
      <c r="E2082"/>
      <c r="F2082"/>
      <c r="G2082"/>
    </row>
    <row r="2083" spans="2:7" x14ac:dyDescent="0.25">
      <c r="B2083" s="564"/>
      <c r="C2083" s="564"/>
      <c r="D2083" s="564"/>
      <c r="E2083"/>
      <c r="F2083"/>
      <c r="G2083"/>
    </row>
    <row r="2084" spans="2:7" x14ac:dyDescent="0.25">
      <c r="B2084" s="564"/>
      <c r="C2084" s="564"/>
      <c r="D2084" s="564"/>
      <c r="E2084"/>
      <c r="F2084"/>
      <c r="G2084"/>
    </row>
    <row r="2085" spans="2:7" x14ac:dyDescent="0.25">
      <c r="B2085" s="564"/>
      <c r="C2085" s="564"/>
      <c r="D2085" s="564"/>
      <c r="E2085"/>
      <c r="F2085"/>
      <c r="G2085"/>
    </row>
    <row r="2086" spans="2:7" x14ac:dyDescent="0.25">
      <c r="B2086" s="564"/>
      <c r="C2086" s="564"/>
      <c r="D2086" s="564"/>
      <c r="E2086"/>
      <c r="F2086"/>
      <c r="G2086"/>
    </row>
    <row r="2087" spans="2:7" x14ac:dyDescent="0.25">
      <c r="B2087" s="564"/>
      <c r="C2087" s="564"/>
      <c r="D2087" s="564"/>
      <c r="E2087"/>
      <c r="F2087"/>
      <c r="G2087"/>
    </row>
    <row r="2088" spans="2:7" x14ac:dyDescent="0.25">
      <c r="B2088" s="564"/>
      <c r="C2088" s="564"/>
      <c r="D2088" s="564"/>
      <c r="E2088"/>
      <c r="F2088"/>
      <c r="G2088"/>
    </row>
    <row r="2089" spans="2:7" x14ac:dyDescent="0.25">
      <c r="B2089" s="564"/>
      <c r="C2089" s="564"/>
      <c r="D2089" s="564"/>
      <c r="E2089"/>
      <c r="F2089"/>
      <c r="G2089"/>
    </row>
    <row r="2090" spans="2:7" x14ac:dyDescent="0.25">
      <c r="B2090" s="564"/>
      <c r="C2090" s="564"/>
      <c r="D2090" s="564"/>
      <c r="E2090"/>
      <c r="F2090"/>
      <c r="G2090"/>
    </row>
    <row r="2091" spans="2:7" x14ac:dyDescent="0.25">
      <c r="B2091" s="564"/>
      <c r="C2091" s="564"/>
      <c r="D2091" s="564"/>
      <c r="E2091"/>
      <c r="F2091"/>
      <c r="G2091"/>
    </row>
    <row r="2092" spans="2:7" x14ac:dyDescent="0.25">
      <c r="B2092" s="564"/>
      <c r="C2092" s="564"/>
      <c r="D2092" s="564"/>
      <c r="E2092"/>
      <c r="F2092"/>
      <c r="G2092"/>
    </row>
    <row r="2093" spans="2:7" x14ac:dyDescent="0.25">
      <c r="B2093" s="564"/>
      <c r="C2093" s="564"/>
      <c r="D2093" s="564"/>
      <c r="E2093"/>
      <c r="F2093"/>
      <c r="G2093"/>
    </row>
    <row r="2094" spans="2:7" x14ac:dyDescent="0.25">
      <c r="B2094" s="564"/>
      <c r="C2094" s="564"/>
      <c r="D2094" s="564"/>
      <c r="E2094"/>
      <c r="F2094"/>
      <c r="G2094"/>
    </row>
    <row r="2095" spans="2:7" x14ac:dyDescent="0.25">
      <c r="B2095" s="564"/>
      <c r="C2095" s="564"/>
      <c r="D2095" s="564"/>
      <c r="E2095"/>
      <c r="F2095"/>
      <c r="G2095"/>
    </row>
    <row r="2096" spans="2:7" x14ac:dyDescent="0.25">
      <c r="B2096" s="564"/>
      <c r="C2096" s="564"/>
      <c r="D2096" s="564"/>
      <c r="E2096"/>
      <c r="F2096"/>
      <c r="G2096"/>
    </row>
    <row r="2097" spans="2:7" x14ac:dyDescent="0.25">
      <c r="B2097" s="564"/>
      <c r="C2097" s="564"/>
      <c r="D2097" s="564"/>
      <c r="E2097"/>
      <c r="F2097"/>
      <c r="G2097"/>
    </row>
    <row r="2098" spans="2:7" x14ac:dyDescent="0.25">
      <c r="B2098" s="564"/>
      <c r="C2098" s="564"/>
      <c r="D2098" s="564"/>
      <c r="E2098"/>
      <c r="F2098"/>
      <c r="G2098"/>
    </row>
    <row r="2099" spans="2:7" x14ac:dyDescent="0.25">
      <c r="B2099" s="564"/>
      <c r="C2099" s="564"/>
      <c r="D2099" s="564"/>
      <c r="E2099"/>
      <c r="F2099"/>
      <c r="G2099"/>
    </row>
    <row r="2100" spans="2:7" x14ac:dyDescent="0.25">
      <c r="B2100" s="564"/>
      <c r="C2100" s="564"/>
      <c r="D2100" s="564"/>
      <c r="E2100"/>
      <c r="F2100"/>
      <c r="G2100"/>
    </row>
    <row r="2101" spans="2:7" x14ac:dyDescent="0.25">
      <c r="B2101" s="564"/>
      <c r="C2101" s="564"/>
      <c r="D2101" s="564"/>
      <c r="E2101"/>
      <c r="F2101"/>
      <c r="G2101"/>
    </row>
    <row r="2102" spans="2:7" x14ac:dyDescent="0.25">
      <c r="B2102" s="564"/>
      <c r="C2102" s="564"/>
      <c r="D2102" s="564"/>
      <c r="E2102"/>
      <c r="F2102"/>
      <c r="G2102"/>
    </row>
    <row r="2103" spans="2:7" x14ac:dyDescent="0.25">
      <c r="B2103" s="564"/>
      <c r="C2103" s="564"/>
      <c r="D2103" s="564"/>
      <c r="E2103"/>
      <c r="F2103"/>
      <c r="G2103"/>
    </row>
    <row r="2104" spans="2:7" x14ac:dyDescent="0.25">
      <c r="B2104" s="564"/>
      <c r="C2104" s="564"/>
      <c r="D2104" s="564"/>
      <c r="E2104"/>
      <c r="F2104"/>
      <c r="G2104"/>
    </row>
    <row r="2105" spans="2:7" x14ac:dyDescent="0.25">
      <c r="B2105" s="564"/>
      <c r="C2105" s="564"/>
      <c r="D2105" s="564"/>
      <c r="E2105"/>
      <c r="F2105"/>
      <c r="G2105"/>
    </row>
    <row r="2106" spans="2:7" x14ac:dyDescent="0.25">
      <c r="B2106" s="564"/>
      <c r="C2106" s="564"/>
      <c r="D2106" s="564"/>
      <c r="E2106"/>
      <c r="F2106"/>
      <c r="G2106"/>
    </row>
    <row r="2107" spans="2:7" x14ac:dyDescent="0.25">
      <c r="B2107" s="564"/>
      <c r="C2107" s="564"/>
      <c r="D2107" s="564"/>
      <c r="E2107"/>
      <c r="F2107"/>
      <c r="G2107"/>
    </row>
    <row r="2108" spans="2:7" x14ac:dyDescent="0.25">
      <c r="B2108" s="564"/>
      <c r="C2108" s="564"/>
      <c r="D2108" s="564"/>
      <c r="E2108"/>
      <c r="F2108"/>
      <c r="G2108"/>
    </row>
    <row r="2109" spans="2:7" x14ac:dyDescent="0.25">
      <c r="B2109" s="564"/>
      <c r="C2109" s="564"/>
      <c r="D2109" s="564"/>
      <c r="E2109"/>
      <c r="F2109"/>
      <c r="G2109"/>
    </row>
    <row r="2110" spans="2:7" x14ac:dyDescent="0.25">
      <c r="B2110" s="564"/>
      <c r="C2110" s="564"/>
      <c r="D2110" s="564"/>
      <c r="E2110"/>
      <c r="F2110"/>
      <c r="G2110"/>
    </row>
    <row r="2111" spans="2:7" x14ac:dyDescent="0.25">
      <c r="B2111" s="564"/>
      <c r="C2111" s="564"/>
      <c r="D2111" s="564"/>
      <c r="E2111"/>
      <c r="F2111"/>
      <c r="G2111"/>
    </row>
    <row r="2112" spans="2:7" x14ac:dyDescent="0.25">
      <c r="B2112" s="564"/>
      <c r="C2112" s="564"/>
      <c r="D2112" s="564"/>
      <c r="E2112"/>
      <c r="F2112"/>
      <c r="G2112"/>
    </row>
    <row r="2113" spans="2:7" x14ac:dyDescent="0.25">
      <c r="B2113" s="564"/>
      <c r="C2113" s="564"/>
      <c r="D2113" s="564"/>
      <c r="E2113"/>
      <c r="F2113"/>
      <c r="G2113"/>
    </row>
    <row r="2114" spans="2:7" x14ac:dyDescent="0.25">
      <c r="B2114" s="564"/>
      <c r="C2114" s="564"/>
      <c r="D2114" s="564"/>
      <c r="E2114"/>
      <c r="F2114"/>
      <c r="G2114"/>
    </row>
    <row r="2115" spans="2:7" x14ac:dyDescent="0.25">
      <c r="B2115" s="564"/>
      <c r="C2115" s="564"/>
      <c r="D2115" s="564"/>
      <c r="E2115"/>
      <c r="F2115"/>
      <c r="G2115"/>
    </row>
    <row r="2116" spans="2:7" x14ac:dyDescent="0.25">
      <c r="B2116" s="564"/>
      <c r="C2116" s="564"/>
      <c r="D2116" s="564"/>
      <c r="E2116"/>
      <c r="F2116"/>
      <c r="G2116"/>
    </row>
    <row r="2117" spans="2:7" x14ac:dyDescent="0.25">
      <c r="B2117" s="564"/>
      <c r="C2117" s="564"/>
      <c r="D2117" s="564"/>
      <c r="E2117"/>
      <c r="F2117"/>
      <c r="G2117"/>
    </row>
    <row r="2118" spans="2:7" x14ac:dyDescent="0.25">
      <c r="B2118" s="564"/>
      <c r="C2118" s="564"/>
      <c r="D2118" s="564"/>
      <c r="E2118"/>
      <c r="F2118"/>
      <c r="G2118"/>
    </row>
    <row r="2119" spans="2:7" x14ac:dyDescent="0.25">
      <c r="B2119" s="564"/>
      <c r="C2119" s="564"/>
      <c r="D2119" s="564"/>
      <c r="E2119"/>
      <c r="F2119"/>
      <c r="G2119"/>
    </row>
    <row r="2120" spans="2:7" x14ac:dyDescent="0.25">
      <c r="B2120" s="564"/>
      <c r="C2120" s="564"/>
      <c r="D2120" s="564"/>
      <c r="E2120"/>
      <c r="F2120"/>
      <c r="G2120"/>
    </row>
    <row r="2121" spans="2:7" x14ac:dyDescent="0.25">
      <c r="B2121" s="564"/>
      <c r="C2121" s="564"/>
      <c r="D2121" s="564"/>
      <c r="E2121"/>
      <c r="F2121"/>
      <c r="G2121"/>
    </row>
    <row r="2122" spans="2:7" x14ac:dyDescent="0.25">
      <c r="B2122" s="564"/>
      <c r="C2122" s="564"/>
      <c r="D2122" s="564"/>
      <c r="E2122"/>
      <c r="F2122"/>
      <c r="G2122"/>
    </row>
    <row r="2123" spans="2:7" x14ac:dyDescent="0.25">
      <c r="B2123" s="564"/>
      <c r="C2123" s="564"/>
      <c r="D2123" s="564"/>
      <c r="E2123"/>
      <c r="F2123"/>
      <c r="G2123"/>
    </row>
    <row r="2124" spans="2:7" x14ac:dyDescent="0.25">
      <c r="B2124" s="564"/>
      <c r="C2124" s="564"/>
      <c r="D2124" s="564"/>
      <c r="E2124"/>
      <c r="F2124"/>
      <c r="G2124"/>
    </row>
    <row r="2125" spans="2:7" x14ac:dyDescent="0.25">
      <c r="B2125" s="564"/>
      <c r="C2125" s="564"/>
      <c r="D2125" s="564"/>
      <c r="E2125"/>
      <c r="F2125"/>
      <c r="G2125"/>
    </row>
    <row r="2126" spans="2:7" x14ac:dyDescent="0.25">
      <c r="B2126" s="564"/>
      <c r="C2126" s="564"/>
      <c r="D2126" s="564"/>
      <c r="E2126"/>
      <c r="F2126"/>
      <c r="G2126"/>
    </row>
    <row r="2127" spans="2:7" x14ac:dyDescent="0.25">
      <c r="B2127" s="564"/>
      <c r="C2127" s="564"/>
      <c r="D2127" s="564"/>
      <c r="E2127"/>
      <c r="F2127"/>
      <c r="G2127"/>
    </row>
    <row r="2128" spans="2:7" x14ac:dyDescent="0.25">
      <c r="B2128" s="564"/>
      <c r="C2128" s="564"/>
      <c r="D2128" s="564"/>
      <c r="E2128"/>
      <c r="F2128"/>
      <c r="G2128"/>
    </row>
    <row r="2129" spans="2:7" x14ac:dyDescent="0.25">
      <c r="B2129" s="564"/>
      <c r="C2129" s="564"/>
      <c r="D2129" s="564"/>
      <c r="E2129"/>
      <c r="F2129"/>
      <c r="G2129"/>
    </row>
    <row r="2130" spans="2:7" x14ac:dyDescent="0.25">
      <c r="B2130" s="564"/>
      <c r="C2130" s="564"/>
      <c r="D2130" s="564"/>
      <c r="E2130"/>
      <c r="F2130"/>
      <c r="G2130"/>
    </row>
    <row r="2131" spans="2:7" x14ac:dyDescent="0.25">
      <c r="B2131" s="564"/>
      <c r="C2131" s="564"/>
      <c r="D2131" s="564"/>
      <c r="E2131"/>
      <c r="F2131"/>
      <c r="G2131"/>
    </row>
    <row r="2132" spans="2:7" x14ac:dyDescent="0.25">
      <c r="B2132" s="564"/>
      <c r="C2132" s="564"/>
      <c r="D2132" s="564"/>
      <c r="E2132"/>
      <c r="F2132"/>
      <c r="G2132"/>
    </row>
    <row r="2133" spans="2:7" x14ac:dyDescent="0.25">
      <c r="B2133" s="564"/>
      <c r="C2133" s="564"/>
      <c r="D2133" s="564"/>
      <c r="E2133"/>
      <c r="F2133"/>
      <c r="G2133"/>
    </row>
    <row r="2134" spans="2:7" x14ac:dyDescent="0.25">
      <c r="B2134" s="564"/>
      <c r="C2134" s="564"/>
      <c r="D2134" s="564"/>
      <c r="E2134"/>
      <c r="F2134"/>
      <c r="G2134"/>
    </row>
    <row r="2135" spans="2:7" x14ac:dyDescent="0.25">
      <c r="B2135" s="564"/>
      <c r="C2135" s="564"/>
      <c r="D2135" s="564"/>
      <c r="E2135"/>
      <c r="F2135"/>
      <c r="G2135"/>
    </row>
    <row r="2136" spans="2:7" x14ac:dyDescent="0.25">
      <c r="B2136" s="564"/>
      <c r="C2136" s="564"/>
      <c r="D2136" s="564"/>
      <c r="E2136"/>
      <c r="F2136"/>
      <c r="G2136"/>
    </row>
    <row r="2137" spans="2:7" x14ac:dyDescent="0.25">
      <c r="B2137" s="564"/>
      <c r="C2137" s="564"/>
      <c r="D2137" s="564"/>
      <c r="E2137"/>
      <c r="F2137"/>
      <c r="G2137"/>
    </row>
    <row r="2138" spans="2:7" x14ac:dyDescent="0.25">
      <c r="B2138" s="564"/>
      <c r="C2138" s="564"/>
      <c r="D2138" s="564"/>
      <c r="E2138"/>
      <c r="F2138"/>
      <c r="G2138"/>
    </row>
    <row r="2139" spans="2:7" x14ac:dyDescent="0.25">
      <c r="B2139" s="564"/>
      <c r="C2139" s="564"/>
      <c r="D2139" s="564"/>
      <c r="E2139"/>
      <c r="F2139"/>
      <c r="G2139"/>
    </row>
    <row r="2140" spans="2:7" x14ac:dyDescent="0.25">
      <c r="B2140" s="564"/>
      <c r="C2140" s="564"/>
      <c r="D2140" s="564"/>
      <c r="E2140"/>
      <c r="F2140"/>
      <c r="G2140"/>
    </row>
    <row r="2141" spans="2:7" x14ac:dyDescent="0.25">
      <c r="B2141" s="564"/>
      <c r="C2141" s="564"/>
      <c r="D2141" s="564"/>
      <c r="E2141"/>
      <c r="F2141"/>
      <c r="G2141"/>
    </row>
    <row r="2142" spans="2:7" x14ac:dyDescent="0.25">
      <c r="B2142" s="564"/>
      <c r="C2142" s="564"/>
      <c r="D2142" s="564"/>
      <c r="E2142"/>
      <c r="F2142"/>
      <c r="G2142"/>
    </row>
    <row r="2143" spans="2:7" x14ac:dyDescent="0.25">
      <c r="B2143" s="564"/>
      <c r="C2143" s="564"/>
      <c r="D2143" s="564"/>
      <c r="E2143"/>
      <c r="F2143"/>
      <c r="G2143"/>
    </row>
    <row r="2144" spans="2:7" x14ac:dyDescent="0.25">
      <c r="B2144" s="564"/>
      <c r="C2144" s="564"/>
      <c r="D2144" s="564"/>
      <c r="E2144"/>
      <c r="F2144"/>
      <c r="G2144"/>
    </row>
    <row r="2145" spans="2:7" x14ac:dyDescent="0.25">
      <c r="B2145" s="564"/>
      <c r="C2145" s="564"/>
      <c r="D2145" s="564"/>
      <c r="E2145"/>
      <c r="F2145"/>
      <c r="G2145"/>
    </row>
    <row r="2146" spans="2:7" x14ac:dyDescent="0.25">
      <c r="B2146" s="564"/>
      <c r="C2146" s="564"/>
      <c r="D2146" s="564"/>
      <c r="E2146"/>
      <c r="F2146"/>
      <c r="G2146"/>
    </row>
    <row r="2147" spans="2:7" x14ac:dyDescent="0.25">
      <c r="B2147" s="564"/>
      <c r="C2147" s="564"/>
      <c r="D2147" s="564"/>
      <c r="E2147"/>
      <c r="F2147"/>
      <c r="G2147"/>
    </row>
    <row r="2148" spans="2:7" x14ac:dyDescent="0.25">
      <c r="B2148" s="564"/>
      <c r="C2148" s="564"/>
      <c r="D2148" s="564"/>
      <c r="E2148"/>
      <c r="F2148"/>
      <c r="G2148"/>
    </row>
    <row r="2149" spans="2:7" x14ac:dyDescent="0.25">
      <c r="B2149" s="564"/>
      <c r="C2149" s="564"/>
      <c r="D2149" s="564"/>
      <c r="E2149"/>
      <c r="F2149"/>
      <c r="G2149"/>
    </row>
    <row r="2150" spans="2:7" x14ac:dyDescent="0.25">
      <c r="B2150" s="564"/>
      <c r="C2150" s="564"/>
      <c r="D2150" s="564"/>
      <c r="E2150"/>
      <c r="F2150"/>
      <c r="G2150"/>
    </row>
    <row r="2151" spans="2:7" x14ac:dyDescent="0.25">
      <c r="B2151" s="564"/>
      <c r="C2151" s="564"/>
      <c r="D2151" s="564"/>
      <c r="E2151"/>
      <c r="F2151"/>
      <c r="G2151"/>
    </row>
    <row r="2152" spans="2:7" x14ac:dyDescent="0.25">
      <c r="B2152" s="564"/>
      <c r="C2152" s="564"/>
      <c r="D2152" s="564"/>
      <c r="E2152"/>
      <c r="F2152"/>
      <c r="G2152"/>
    </row>
    <row r="2153" spans="2:7" x14ac:dyDescent="0.25">
      <c r="B2153" s="564"/>
      <c r="C2153" s="564"/>
      <c r="D2153" s="564"/>
      <c r="E2153"/>
      <c r="F2153"/>
      <c r="G2153"/>
    </row>
    <row r="2154" spans="2:7" x14ac:dyDescent="0.25">
      <c r="B2154" s="564"/>
      <c r="C2154" s="564"/>
      <c r="D2154" s="564"/>
      <c r="E2154"/>
      <c r="F2154"/>
      <c r="G2154"/>
    </row>
    <row r="2155" spans="2:7" x14ac:dyDescent="0.25">
      <c r="B2155" s="564"/>
      <c r="C2155" s="564"/>
      <c r="D2155" s="564"/>
      <c r="E2155"/>
      <c r="F2155"/>
      <c r="G2155"/>
    </row>
    <row r="2156" spans="2:7" x14ac:dyDescent="0.25">
      <c r="B2156" s="564"/>
      <c r="C2156" s="564"/>
      <c r="D2156" s="564"/>
      <c r="E2156"/>
      <c r="F2156"/>
      <c r="G2156"/>
    </row>
    <row r="2157" spans="2:7" x14ac:dyDescent="0.25">
      <c r="B2157" s="564"/>
      <c r="C2157" s="564"/>
      <c r="D2157" s="564"/>
      <c r="E2157"/>
      <c r="F2157"/>
      <c r="G2157"/>
    </row>
    <row r="2158" spans="2:7" x14ac:dyDescent="0.25">
      <c r="B2158" s="564"/>
      <c r="C2158" s="564"/>
      <c r="D2158" s="564"/>
      <c r="E2158"/>
      <c r="F2158"/>
      <c r="G2158"/>
    </row>
    <row r="2159" spans="2:7" x14ac:dyDescent="0.25">
      <c r="B2159" s="564"/>
      <c r="C2159" s="564"/>
      <c r="D2159" s="564"/>
      <c r="E2159"/>
      <c r="F2159"/>
      <c r="G2159"/>
    </row>
    <row r="2160" spans="2:7" x14ac:dyDescent="0.25">
      <c r="B2160" s="564"/>
      <c r="C2160" s="564"/>
      <c r="D2160" s="564"/>
      <c r="E2160"/>
      <c r="F2160"/>
      <c r="G2160"/>
    </row>
    <row r="2161" spans="2:7" x14ac:dyDescent="0.25">
      <c r="B2161" s="564"/>
      <c r="C2161" s="564"/>
      <c r="D2161" s="564"/>
      <c r="E2161"/>
      <c r="F2161"/>
      <c r="G2161"/>
    </row>
    <row r="2162" spans="2:7" x14ac:dyDescent="0.25">
      <c r="B2162" s="564"/>
      <c r="C2162" s="564"/>
      <c r="D2162" s="564"/>
      <c r="E2162"/>
      <c r="F2162"/>
      <c r="G2162"/>
    </row>
    <row r="2163" spans="2:7" x14ac:dyDescent="0.25">
      <c r="B2163" s="564"/>
      <c r="C2163" s="564"/>
      <c r="D2163" s="564"/>
      <c r="E2163"/>
      <c r="F2163"/>
      <c r="G2163"/>
    </row>
    <row r="2164" spans="2:7" x14ac:dyDescent="0.25">
      <c r="B2164" s="564"/>
      <c r="C2164" s="564"/>
      <c r="D2164" s="564"/>
      <c r="E2164"/>
      <c r="F2164"/>
      <c r="G2164"/>
    </row>
    <row r="2165" spans="2:7" x14ac:dyDescent="0.25">
      <c r="B2165" s="564"/>
      <c r="C2165" s="564"/>
      <c r="D2165" s="564"/>
      <c r="E2165"/>
      <c r="F2165"/>
      <c r="G2165"/>
    </row>
    <row r="2166" spans="2:7" x14ac:dyDescent="0.25">
      <c r="B2166" s="564"/>
      <c r="C2166" s="564"/>
      <c r="D2166" s="564"/>
      <c r="E2166"/>
      <c r="F2166"/>
      <c r="G2166"/>
    </row>
    <row r="2167" spans="2:7" x14ac:dyDescent="0.25">
      <c r="B2167" s="564"/>
      <c r="C2167" s="564"/>
      <c r="D2167" s="564"/>
      <c r="E2167"/>
      <c r="F2167"/>
      <c r="G2167"/>
    </row>
    <row r="2168" spans="2:7" x14ac:dyDescent="0.25">
      <c r="B2168" s="564"/>
      <c r="C2168" s="564"/>
      <c r="D2168" s="564"/>
      <c r="E2168"/>
      <c r="F2168"/>
      <c r="G2168"/>
    </row>
    <row r="2169" spans="2:7" x14ac:dyDescent="0.25">
      <c r="B2169" s="564"/>
      <c r="C2169" s="564"/>
      <c r="D2169" s="564"/>
      <c r="E2169"/>
      <c r="F2169"/>
      <c r="G2169"/>
    </row>
    <row r="2170" spans="2:7" x14ac:dyDescent="0.25">
      <c r="B2170" s="564"/>
      <c r="C2170" s="564"/>
      <c r="D2170" s="564"/>
      <c r="E2170"/>
      <c r="F2170"/>
      <c r="G2170"/>
    </row>
    <row r="2171" spans="2:7" x14ac:dyDescent="0.25">
      <c r="B2171" s="564"/>
      <c r="C2171" s="564"/>
      <c r="D2171" s="564"/>
      <c r="E2171"/>
      <c r="F2171"/>
      <c r="G2171"/>
    </row>
    <row r="2172" spans="2:7" x14ac:dyDescent="0.25">
      <c r="B2172" s="564"/>
      <c r="C2172" s="564"/>
      <c r="D2172" s="564"/>
      <c r="E2172"/>
      <c r="F2172"/>
      <c r="G2172"/>
    </row>
    <row r="2173" spans="2:7" x14ac:dyDescent="0.25">
      <c r="B2173" s="564"/>
      <c r="C2173" s="564"/>
      <c r="D2173" s="564"/>
      <c r="E2173"/>
      <c r="F2173"/>
      <c r="G2173"/>
    </row>
    <row r="2174" spans="2:7" x14ac:dyDescent="0.25">
      <c r="B2174" s="564"/>
      <c r="C2174" s="564"/>
      <c r="D2174" s="564"/>
      <c r="E2174"/>
      <c r="F2174"/>
      <c r="G2174"/>
    </row>
    <row r="2175" spans="2:7" x14ac:dyDescent="0.25">
      <c r="B2175" s="564"/>
      <c r="C2175" s="564"/>
      <c r="D2175" s="564"/>
      <c r="E2175"/>
      <c r="F2175"/>
      <c r="G2175"/>
    </row>
    <row r="2176" spans="2:7" x14ac:dyDescent="0.25">
      <c r="B2176" s="564"/>
      <c r="C2176" s="564"/>
      <c r="D2176" s="564"/>
      <c r="E2176"/>
      <c r="F2176"/>
      <c r="G2176"/>
    </row>
    <row r="2177" spans="2:7" x14ac:dyDescent="0.25">
      <c r="B2177" s="564"/>
      <c r="C2177" s="564"/>
      <c r="D2177" s="564"/>
      <c r="E2177"/>
      <c r="F2177"/>
      <c r="G2177"/>
    </row>
    <row r="2178" spans="2:7" x14ac:dyDescent="0.25">
      <c r="B2178" s="564"/>
      <c r="C2178" s="564"/>
      <c r="D2178" s="564"/>
      <c r="E2178"/>
      <c r="F2178"/>
      <c r="G2178"/>
    </row>
    <row r="2179" spans="2:7" x14ac:dyDescent="0.25">
      <c r="B2179" s="564"/>
      <c r="C2179" s="564"/>
      <c r="D2179" s="564"/>
      <c r="E2179"/>
      <c r="F2179"/>
      <c r="G2179"/>
    </row>
    <row r="2180" spans="2:7" x14ac:dyDescent="0.25">
      <c r="B2180" s="564"/>
      <c r="C2180" s="564"/>
      <c r="D2180" s="564"/>
      <c r="E2180"/>
      <c r="F2180"/>
      <c r="G2180"/>
    </row>
    <row r="2181" spans="2:7" x14ac:dyDescent="0.25">
      <c r="B2181" s="564"/>
      <c r="C2181" s="564"/>
      <c r="D2181" s="564"/>
      <c r="E2181"/>
      <c r="F2181"/>
      <c r="G2181"/>
    </row>
    <row r="2182" spans="2:7" x14ac:dyDescent="0.25">
      <c r="B2182" s="564"/>
      <c r="C2182" s="564"/>
      <c r="D2182" s="564"/>
      <c r="E2182"/>
      <c r="F2182"/>
      <c r="G2182"/>
    </row>
    <row r="2183" spans="2:7" x14ac:dyDescent="0.25">
      <c r="B2183" s="564"/>
      <c r="C2183" s="564"/>
      <c r="D2183" s="564"/>
      <c r="E2183"/>
      <c r="F2183"/>
      <c r="G2183"/>
    </row>
    <row r="2184" spans="2:7" x14ac:dyDescent="0.25">
      <c r="B2184" s="564"/>
      <c r="C2184" s="564"/>
      <c r="D2184" s="564"/>
      <c r="E2184"/>
      <c r="F2184"/>
      <c r="G2184"/>
    </row>
    <row r="2185" spans="2:7" x14ac:dyDescent="0.25">
      <c r="B2185" s="564"/>
      <c r="C2185" s="564"/>
      <c r="D2185" s="564"/>
      <c r="E2185"/>
      <c r="F2185"/>
      <c r="G2185"/>
    </row>
    <row r="2186" spans="2:7" x14ac:dyDescent="0.25">
      <c r="B2186" s="564"/>
      <c r="C2186" s="564"/>
      <c r="D2186" s="564"/>
      <c r="E2186"/>
      <c r="F2186"/>
      <c r="G2186"/>
    </row>
    <row r="2187" spans="2:7" x14ac:dyDescent="0.25">
      <c r="B2187" s="564"/>
      <c r="C2187" s="564"/>
      <c r="D2187" s="564"/>
      <c r="E2187"/>
      <c r="F2187"/>
      <c r="G2187"/>
    </row>
    <row r="2188" spans="2:7" x14ac:dyDescent="0.25">
      <c r="B2188" s="564"/>
      <c r="C2188" s="564"/>
      <c r="D2188" s="564"/>
      <c r="E2188"/>
      <c r="F2188"/>
      <c r="G2188"/>
    </row>
    <row r="2189" spans="2:7" x14ac:dyDescent="0.25">
      <c r="B2189" s="564"/>
      <c r="C2189" s="564"/>
      <c r="D2189" s="564"/>
      <c r="E2189"/>
      <c r="F2189"/>
      <c r="G2189"/>
    </row>
    <row r="2190" spans="2:7" x14ac:dyDescent="0.25">
      <c r="B2190" s="564"/>
      <c r="C2190" s="564"/>
      <c r="D2190" s="564"/>
      <c r="E2190"/>
      <c r="F2190"/>
      <c r="G2190"/>
    </row>
    <row r="2191" spans="2:7" x14ac:dyDescent="0.25">
      <c r="B2191" s="564"/>
      <c r="C2191" s="564"/>
      <c r="D2191" s="564"/>
      <c r="E2191"/>
      <c r="F2191"/>
      <c r="G2191"/>
    </row>
    <row r="2192" spans="2:7" x14ac:dyDescent="0.25">
      <c r="B2192" s="564"/>
      <c r="C2192" s="564"/>
      <c r="D2192" s="564"/>
      <c r="E2192"/>
      <c r="F2192"/>
      <c r="G2192"/>
    </row>
    <row r="2193" spans="2:7" x14ac:dyDescent="0.25">
      <c r="B2193" s="564"/>
      <c r="C2193" s="564"/>
      <c r="D2193" s="564"/>
      <c r="E2193"/>
      <c r="F2193"/>
      <c r="G2193"/>
    </row>
    <row r="2194" spans="2:7" x14ac:dyDescent="0.25">
      <c r="B2194" s="564"/>
      <c r="C2194" s="564"/>
      <c r="D2194" s="564"/>
      <c r="E2194"/>
      <c r="F2194"/>
      <c r="G2194"/>
    </row>
    <row r="2195" spans="2:7" x14ac:dyDescent="0.25">
      <c r="B2195" s="564"/>
      <c r="C2195" s="564"/>
      <c r="D2195" s="564"/>
      <c r="E2195"/>
      <c r="F2195"/>
      <c r="G2195"/>
    </row>
    <row r="2196" spans="2:7" x14ac:dyDescent="0.25">
      <c r="B2196" s="564"/>
      <c r="C2196" s="564"/>
      <c r="D2196" s="564"/>
      <c r="E2196"/>
      <c r="F2196"/>
      <c r="G2196"/>
    </row>
    <row r="2197" spans="2:7" x14ac:dyDescent="0.25">
      <c r="B2197" s="564"/>
      <c r="C2197" s="564"/>
      <c r="D2197" s="564"/>
      <c r="E2197"/>
      <c r="F2197"/>
      <c r="G2197"/>
    </row>
    <row r="2198" spans="2:7" x14ac:dyDescent="0.25">
      <c r="B2198" s="564"/>
      <c r="C2198" s="564"/>
      <c r="D2198" s="564"/>
      <c r="E2198"/>
      <c r="F2198"/>
      <c r="G2198"/>
    </row>
    <row r="2199" spans="2:7" x14ac:dyDescent="0.25">
      <c r="B2199" s="564"/>
      <c r="C2199" s="564"/>
      <c r="D2199" s="564"/>
      <c r="E2199"/>
      <c r="F2199"/>
      <c r="G2199"/>
    </row>
    <row r="2200" spans="2:7" x14ac:dyDescent="0.25">
      <c r="B2200" s="564"/>
      <c r="C2200" s="564"/>
      <c r="D2200" s="564"/>
      <c r="E2200"/>
      <c r="F2200"/>
      <c r="G2200"/>
    </row>
    <row r="2201" spans="2:7" x14ac:dyDescent="0.25">
      <c r="B2201" s="564"/>
      <c r="C2201" s="564"/>
      <c r="D2201" s="564"/>
      <c r="E2201"/>
      <c r="F2201"/>
      <c r="G2201"/>
    </row>
    <row r="2202" spans="2:7" x14ac:dyDescent="0.25">
      <c r="B2202" s="564"/>
      <c r="C2202" s="564"/>
      <c r="D2202" s="564"/>
      <c r="E2202"/>
      <c r="F2202"/>
      <c r="G2202"/>
    </row>
    <row r="2203" spans="2:7" x14ac:dyDescent="0.25">
      <c r="B2203" s="564"/>
      <c r="C2203" s="564"/>
      <c r="D2203" s="564"/>
      <c r="E2203"/>
      <c r="F2203"/>
      <c r="G2203"/>
    </row>
    <row r="2204" spans="2:7" x14ac:dyDescent="0.25">
      <c r="B2204" s="564"/>
      <c r="C2204" s="564"/>
      <c r="D2204" s="564"/>
      <c r="E2204"/>
      <c r="F2204"/>
      <c r="G2204"/>
    </row>
    <row r="2205" spans="2:7" x14ac:dyDescent="0.25">
      <c r="B2205" s="564"/>
      <c r="C2205" s="564"/>
      <c r="D2205" s="564"/>
      <c r="E2205"/>
      <c r="F2205"/>
      <c r="G2205"/>
    </row>
    <row r="2206" spans="2:7" x14ac:dyDescent="0.25">
      <c r="B2206" s="564"/>
      <c r="C2206" s="564"/>
      <c r="D2206" s="564"/>
      <c r="E2206"/>
      <c r="F2206"/>
      <c r="G2206"/>
    </row>
    <row r="2207" spans="2:7" x14ac:dyDescent="0.25">
      <c r="B2207" s="564"/>
      <c r="C2207" s="564"/>
      <c r="D2207" s="564"/>
      <c r="E2207"/>
      <c r="F2207"/>
      <c r="G2207"/>
    </row>
    <row r="2208" spans="2:7" x14ac:dyDescent="0.25">
      <c r="B2208" s="564"/>
      <c r="C2208" s="564"/>
      <c r="D2208" s="564"/>
      <c r="E2208"/>
      <c r="F2208"/>
      <c r="G2208"/>
    </row>
    <row r="2209" spans="2:7" x14ac:dyDescent="0.25">
      <c r="B2209" s="564"/>
      <c r="C2209" s="564"/>
      <c r="D2209" s="564"/>
      <c r="E2209"/>
      <c r="F2209"/>
      <c r="G2209"/>
    </row>
    <row r="2210" spans="2:7" x14ac:dyDescent="0.25">
      <c r="B2210" s="564"/>
      <c r="C2210" s="564"/>
      <c r="D2210" s="564"/>
      <c r="E2210"/>
      <c r="F2210"/>
      <c r="G2210"/>
    </row>
    <row r="2211" spans="2:7" x14ac:dyDescent="0.25">
      <c r="B2211" s="564"/>
      <c r="C2211" s="564"/>
      <c r="D2211" s="564"/>
      <c r="E2211"/>
      <c r="F2211"/>
      <c r="G2211"/>
    </row>
    <row r="2212" spans="2:7" x14ac:dyDescent="0.25">
      <c r="B2212" s="564"/>
      <c r="C2212" s="564"/>
      <c r="D2212" s="564"/>
      <c r="E2212"/>
      <c r="F2212"/>
      <c r="G2212"/>
    </row>
    <row r="2213" spans="2:7" x14ac:dyDescent="0.25">
      <c r="B2213" s="564"/>
      <c r="C2213" s="564"/>
      <c r="D2213" s="564"/>
      <c r="E2213"/>
      <c r="F2213"/>
      <c r="G2213"/>
    </row>
    <row r="2214" spans="2:7" x14ac:dyDescent="0.25">
      <c r="B2214" s="564"/>
      <c r="C2214" s="564"/>
      <c r="D2214" s="564"/>
      <c r="E2214"/>
      <c r="F2214"/>
      <c r="G2214"/>
    </row>
    <row r="2215" spans="2:7" x14ac:dyDescent="0.25">
      <c r="B2215" s="564"/>
      <c r="C2215" s="564"/>
      <c r="D2215" s="564"/>
      <c r="E2215"/>
      <c r="F2215"/>
      <c r="G2215"/>
    </row>
    <row r="2216" spans="2:7" x14ac:dyDescent="0.25">
      <c r="B2216" s="564"/>
      <c r="C2216" s="564"/>
      <c r="D2216" s="564"/>
      <c r="E2216"/>
      <c r="F2216"/>
      <c r="G2216"/>
    </row>
    <row r="2217" spans="2:7" x14ac:dyDescent="0.25">
      <c r="B2217" s="564"/>
      <c r="C2217" s="564"/>
      <c r="D2217" s="564"/>
      <c r="E2217"/>
      <c r="F2217"/>
      <c r="G2217"/>
    </row>
    <row r="2218" spans="2:7" x14ac:dyDescent="0.25">
      <c r="B2218" s="564"/>
      <c r="C2218" s="564"/>
      <c r="D2218" s="564"/>
      <c r="E2218"/>
      <c r="F2218"/>
      <c r="G2218"/>
    </row>
    <row r="2219" spans="2:7" x14ac:dyDescent="0.25">
      <c r="B2219" s="564"/>
      <c r="C2219" s="564"/>
      <c r="D2219" s="564"/>
      <c r="E2219"/>
      <c r="F2219"/>
      <c r="G2219"/>
    </row>
    <row r="2220" spans="2:7" x14ac:dyDescent="0.25">
      <c r="B2220" s="564"/>
      <c r="C2220" s="564"/>
      <c r="D2220" s="564"/>
      <c r="E2220"/>
      <c r="F2220"/>
      <c r="G2220"/>
    </row>
    <row r="2221" spans="2:7" x14ac:dyDescent="0.25">
      <c r="B2221" s="564"/>
      <c r="C2221" s="564"/>
      <c r="D2221" s="564"/>
      <c r="E2221"/>
      <c r="F2221"/>
      <c r="G2221"/>
    </row>
    <row r="2222" spans="2:7" x14ac:dyDescent="0.25">
      <c r="B2222" s="564"/>
      <c r="C2222" s="564"/>
      <c r="D2222" s="564"/>
      <c r="E2222"/>
      <c r="F2222"/>
      <c r="G2222"/>
    </row>
    <row r="2223" spans="2:7" x14ac:dyDescent="0.25">
      <c r="B2223" s="564"/>
      <c r="C2223" s="564"/>
      <c r="D2223" s="564"/>
      <c r="E2223"/>
      <c r="F2223"/>
      <c r="G2223"/>
    </row>
    <row r="2224" spans="2:7" x14ac:dyDescent="0.25">
      <c r="B2224" s="564"/>
      <c r="C2224" s="564"/>
      <c r="D2224" s="564"/>
      <c r="E2224"/>
      <c r="F2224"/>
      <c r="G2224"/>
    </row>
    <row r="2225" spans="2:7" x14ac:dyDescent="0.25">
      <c r="B2225" s="564"/>
      <c r="C2225" s="564"/>
      <c r="D2225" s="564"/>
      <c r="E2225"/>
      <c r="F2225"/>
      <c r="G2225"/>
    </row>
    <row r="2226" spans="2:7" x14ac:dyDescent="0.25">
      <c r="B2226" s="564"/>
      <c r="C2226" s="564"/>
      <c r="D2226" s="564"/>
      <c r="E2226"/>
      <c r="F2226"/>
      <c r="G2226"/>
    </row>
    <row r="2227" spans="2:7" x14ac:dyDescent="0.25">
      <c r="B2227" s="564"/>
      <c r="C2227" s="564"/>
      <c r="D2227" s="564"/>
      <c r="E2227"/>
      <c r="F2227"/>
      <c r="G2227"/>
    </row>
    <row r="2228" spans="2:7" x14ac:dyDescent="0.25">
      <c r="B2228" s="564"/>
      <c r="C2228" s="564"/>
      <c r="D2228" s="564"/>
      <c r="E2228"/>
      <c r="F2228"/>
      <c r="G2228"/>
    </row>
    <row r="2229" spans="2:7" x14ac:dyDescent="0.25">
      <c r="B2229" s="564"/>
      <c r="C2229" s="564"/>
      <c r="D2229" s="564"/>
      <c r="E2229"/>
      <c r="F2229"/>
      <c r="G2229"/>
    </row>
    <row r="2230" spans="2:7" x14ac:dyDescent="0.25">
      <c r="B2230" s="564"/>
      <c r="C2230" s="564"/>
      <c r="D2230" s="564"/>
      <c r="E2230"/>
      <c r="F2230"/>
      <c r="G2230"/>
    </row>
    <row r="2231" spans="2:7" x14ac:dyDescent="0.25">
      <c r="B2231" s="564"/>
      <c r="C2231" s="564"/>
      <c r="D2231" s="564"/>
      <c r="E2231"/>
      <c r="F2231"/>
      <c r="G2231"/>
    </row>
    <row r="2232" spans="2:7" x14ac:dyDescent="0.25">
      <c r="B2232" s="564"/>
      <c r="C2232" s="564"/>
      <c r="D2232" s="564"/>
      <c r="E2232"/>
      <c r="F2232"/>
      <c r="G2232"/>
    </row>
    <row r="2233" spans="2:7" x14ac:dyDescent="0.25">
      <c r="B2233" s="564"/>
      <c r="C2233" s="564"/>
      <c r="D2233" s="564"/>
      <c r="E2233"/>
      <c r="F2233"/>
      <c r="G2233"/>
    </row>
    <row r="2234" spans="2:7" x14ac:dyDescent="0.25">
      <c r="B2234" s="564"/>
      <c r="C2234" s="564"/>
      <c r="D2234" s="564"/>
      <c r="E2234"/>
      <c r="F2234"/>
      <c r="G2234"/>
    </row>
    <row r="2235" spans="2:7" x14ac:dyDescent="0.25">
      <c r="B2235" s="564"/>
      <c r="C2235" s="564"/>
      <c r="D2235" s="564"/>
      <c r="E2235"/>
      <c r="F2235"/>
      <c r="G2235"/>
    </row>
    <row r="2236" spans="2:7" x14ac:dyDescent="0.25">
      <c r="B2236" s="564"/>
      <c r="C2236" s="564"/>
      <c r="D2236" s="564"/>
      <c r="E2236"/>
      <c r="F2236"/>
      <c r="G2236"/>
    </row>
    <row r="2237" spans="2:7" x14ac:dyDescent="0.25">
      <c r="B2237" s="564"/>
      <c r="C2237" s="564"/>
      <c r="D2237" s="564"/>
      <c r="E2237"/>
      <c r="F2237"/>
      <c r="G2237"/>
    </row>
    <row r="2238" spans="2:7" x14ac:dyDescent="0.25">
      <c r="B2238" s="564"/>
      <c r="C2238" s="564"/>
      <c r="D2238" s="564"/>
      <c r="E2238"/>
      <c r="F2238"/>
      <c r="G2238"/>
    </row>
    <row r="2239" spans="2:7" x14ac:dyDescent="0.25">
      <c r="B2239" s="564"/>
      <c r="C2239" s="564"/>
      <c r="D2239" s="564"/>
      <c r="E2239"/>
      <c r="F2239"/>
      <c r="G2239"/>
    </row>
    <row r="2240" spans="2:7" x14ac:dyDescent="0.25">
      <c r="B2240" s="564"/>
      <c r="C2240" s="564"/>
      <c r="D2240" s="564"/>
      <c r="E2240"/>
      <c r="F2240"/>
      <c r="G2240"/>
    </row>
    <row r="2241" spans="2:7" x14ac:dyDescent="0.25">
      <c r="B2241" s="564"/>
      <c r="C2241" s="564"/>
      <c r="D2241" s="564"/>
      <c r="E2241"/>
      <c r="F2241"/>
      <c r="G2241"/>
    </row>
    <row r="2242" spans="2:7" x14ac:dyDescent="0.25">
      <c r="B2242" s="564"/>
      <c r="C2242" s="564"/>
      <c r="D2242" s="564"/>
      <c r="E2242"/>
      <c r="F2242"/>
      <c r="G2242"/>
    </row>
    <row r="2243" spans="2:7" x14ac:dyDescent="0.25">
      <c r="B2243" s="564"/>
      <c r="C2243" s="564"/>
      <c r="D2243" s="564"/>
      <c r="E2243"/>
      <c r="F2243"/>
      <c r="G2243"/>
    </row>
    <row r="2244" spans="2:7" x14ac:dyDescent="0.25">
      <c r="B2244" s="564"/>
      <c r="C2244" s="564"/>
      <c r="D2244" s="564"/>
      <c r="E2244"/>
      <c r="F2244"/>
      <c r="G2244"/>
    </row>
    <row r="2245" spans="2:7" x14ac:dyDescent="0.25">
      <c r="B2245" s="564"/>
      <c r="C2245" s="564"/>
      <c r="D2245" s="564"/>
      <c r="E2245"/>
      <c r="F2245"/>
      <c r="G2245"/>
    </row>
    <row r="2246" spans="2:7" x14ac:dyDescent="0.25">
      <c r="B2246" s="564"/>
      <c r="C2246" s="564"/>
      <c r="D2246" s="564"/>
      <c r="E2246"/>
      <c r="F2246"/>
      <c r="G2246"/>
    </row>
    <row r="2247" spans="2:7" x14ac:dyDescent="0.25">
      <c r="B2247" s="564"/>
      <c r="C2247" s="564"/>
      <c r="D2247" s="564"/>
      <c r="E2247"/>
      <c r="F2247"/>
      <c r="G2247"/>
    </row>
    <row r="2248" spans="2:7" x14ac:dyDescent="0.25">
      <c r="B2248" s="564"/>
      <c r="C2248" s="564"/>
      <c r="D2248" s="564"/>
      <c r="E2248"/>
      <c r="F2248"/>
      <c r="G2248"/>
    </row>
    <row r="2249" spans="2:7" x14ac:dyDescent="0.25">
      <c r="B2249" s="564"/>
      <c r="C2249" s="564"/>
      <c r="D2249" s="564"/>
      <c r="E2249"/>
      <c r="F2249"/>
      <c r="G2249"/>
    </row>
    <row r="2250" spans="2:7" x14ac:dyDescent="0.25">
      <c r="B2250" s="564"/>
      <c r="C2250" s="564"/>
      <c r="D2250" s="564"/>
      <c r="E2250"/>
      <c r="F2250"/>
      <c r="G2250"/>
    </row>
    <row r="2251" spans="2:7" x14ac:dyDescent="0.25">
      <c r="B2251" s="564"/>
      <c r="C2251" s="564"/>
      <c r="D2251" s="564"/>
      <c r="E2251"/>
      <c r="F2251"/>
      <c r="G2251"/>
    </row>
    <row r="2252" spans="2:7" x14ac:dyDescent="0.25">
      <c r="B2252" s="564"/>
      <c r="C2252" s="564"/>
      <c r="D2252" s="564"/>
      <c r="E2252"/>
      <c r="F2252"/>
      <c r="G2252"/>
    </row>
    <row r="2253" spans="2:7" x14ac:dyDescent="0.25">
      <c r="B2253" s="564"/>
      <c r="C2253" s="564"/>
      <c r="D2253" s="564"/>
      <c r="E2253"/>
      <c r="F2253"/>
      <c r="G2253"/>
    </row>
    <row r="2254" spans="2:7" x14ac:dyDescent="0.25">
      <c r="B2254" s="564"/>
      <c r="C2254" s="564"/>
      <c r="D2254" s="564"/>
      <c r="E2254"/>
      <c r="F2254"/>
      <c r="G2254"/>
    </row>
    <row r="2255" spans="2:7" x14ac:dyDescent="0.25">
      <c r="B2255" s="564"/>
      <c r="C2255" s="564"/>
      <c r="D2255" s="564"/>
      <c r="E2255"/>
      <c r="F2255"/>
      <c r="G2255"/>
    </row>
    <row r="2256" spans="2:7" x14ac:dyDescent="0.25">
      <c r="B2256" s="564"/>
      <c r="C2256" s="564"/>
      <c r="D2256" s="564"/>
      <c r="E2256"/>
      <c r="F2256"/>
      <c r="G2256"/>
    </row>
    <row r="2257" spans="2:7" x14ac:dyDescent="0.25">
      <c r="B2257" s="564"/>
      <c r="C2257" s="564"/>
      <c r="D2257" s="564"/>
      <c r="E2257"/>
      <c r="F2257"/>
      <c r="G2257"/>
    </row>
    <row r="2258" spans="2:7" x14ac:dyDescent="0.25">
      <c r="B2258" s="564"/>
      <c r="C2258" s="564"/>
      <c r="D2258" s="564"/>
      <c r="E2258"/>
      <c r="F2258"/>
      <c r="G2258"/>
    </row>
    <row r="2259" spans="2:7" x14ac:dyDescent="0.25">
      <c r="B2259" s="564"/>
      <c r="C2259" s="564"/>
      <c r="D2259" s="564"/>
      <c r="E2259"/>
      <c r="F2259"/>
      <c r="G2259"/>
    </row>
    <row r="2260" spans="2:7" x14ac:dyDescent="0.25">
      <c r="B2260" s="564"/>
      <c r="C2260" s="564"/>
      <c r="D2260" s="564"/>
      <c r="E2260"/>
      <c r="F2260"/>
      <c r="G2260"/>
    </row>
    <row r="2261" spans="2:7" x14ac:dyDescent="0.25">
      <c r="B2261" s="564"/>
      <c r="C2261" s="564"/>
      <c r="D2261" s="564"/>
      <c r="E2261"/>
      <c r="F2261"/>
      <c r="G2261"/>
    </row>
    <row r="2262" spans="2:7" x14ac:dyDescent="0.25">
      <c r="B2262" s="564"/>
      <c r="C2262" s="564"/>
      <c r="D2262" s="564"/>
      <c r="E2262"/>
      <c r="F2262"/>
      <c r="G2262"/>
    </row>
    <row r="2263" spans="2:7" x14ac:dyDescent="0.25">
      <c r="B2263" s="564"/>
      <c r="C2263" s="564"/>
      <c r="D2263" s="564"/>
      <c r="E2263"/>
      <c r="F2263"/>
      <c r="G2263"/>
    </row>
    <row r="2264" spans="2:7" x14ac:dyDescent="0.25">
      <c r="B2264" s="564"/>
      <c r="C2264" s="564"/>
      <c r="D2264" s="564"/>
      <c r="E2264"/>
      <c r="F2264"/>
      <c r="G2264"/>
    </row>
    <row r="2265" spans="2:7" x14ac:dyDescent="0.25">
      <c r="B2265" s="564"/>
      <c r="C2265" s="564"/>
      <c r="D2265" s="564"/>
      <c r="E2265"/>
      <c r="F2265"/>
      <c r="G2265"/>
    </row>
    <row r="2266" spans="2:7" x14ac:dyDescent="0.25">
      <c r="B2266" s="564"/>
      <c r="C2266" s="564"/>
      <c r="D2266" s="564"/>
      <c r="E2266"/>
      <c r="F2266"/>
      <c r="G2266"/>
    </row>
    <row r="2267" spans="2:7" x14ac:dyDescent="0.25">
      <c r="B2267" s="564"/>
      <c r="C2267" s="564"/>
      <c r="D2267" s="564"/>
      <c r="E2267"/>
      <c r="F2267"/>
      <c r="G2267"/>
    </row>
    <row r="2268" spans="2:7" x14ac:dyDescent="0.25">
      <c r="B2268" s="564"/>
      <c r="C2268" s="564"/>
      <c r="D2268" s="564"/>
      <c r="E2268"/>
      <c r="F2268"/>
      <c r="G2268"/>
    </row>
    <row r="2269" spans="2:7" x14ac:dyDescent="0.25">
      <c r="B2269" s="564"/>
      <c r="C2269" s="564"/>
      <c r="D2269" s="564"/>
      <c r="E2269"/>
      <c r="F2269"/>
      <c r="G2269"/>
    </row>
    <row r="2270" spans="2:7" x14ac:dyDescent="0.25">
      <c r="B2270" s="564"/>
      <c r="C2270" s="564"/>
      <c r="D2270" s="564"/>
      <c r="E2270"/>
      <c r="F2270"/>
      <c r="G2270"/>
    </row>
    <row r="2271" spans="2:7" x14ac:dyDescent="0.25">
      <c r="B2271" s="564"/>
      <c r="C2271" s="564"/>
      <c r="D2271" s="564"/>
      <c r="E2271"/>
      <c r="F2271"/>
      <c r="G2271"/>
    </row>
    <row r="2272" spans="2:7" x14ac:dyDescent="0.25">
      <c r="B2272" s="564"/>
      <c r="C2272" s="564"/>
      <c r="D2272" s="564"/>
      <c r="E2272"/>
      <c r="F2272"/>
      <c r="G2272"/>
    </row>
    <row r="2273" spans="2:7" x14ac:dyDescent="0.25">
      <c r="B2273" s="564"/>
      <c r="C2273" s="564"/>
      <c r="D2273" s="564"/>
      <c r="E2273"/>
      <c r="F2273"/>
      <c r="G2273"/>
    </row>
    <row r="2274" spans="2:7" x14ac:dyDescent="0.25">
      <c r="B2274" s="564"/>
      <c r="C2274" s="564"/>
      <c r="D2274" s="564"/>
      <c r="E2274"/>
      <c r="F2274"/>
      <c r="G2274"/>
    </row>
    <row r="2275" spans="2:7" x14ac:dyDescent="0.25">
      <c r="B2275" s="564"/>
      <c r="C2275" s="564"/>
      <c r="D2275" s="564"/>
      <c r="E2275"/>
      <c r="F2275"/>
      <c r="G2275"/>
    </row>
    <row r="2276" spans="2:7" x14ac:dyDescent="0.25">
      <c r="B2276" s="564"/>
      <c r="C2276" s="564"/>
      <c r="D2276" s="564"/>
      <c r="E2276"/>
      <c r="F2276"/>
      <c r="G2276"/>
    </row>
    <row r="2277" spans="2:7" x14ac:dyDescent="0.25">
      <c r="B2277" s="564"/>
      <c r="C2277" s="564"/>
      <c r="D2277" s="564"/>
      <c r="E2277"/>
      <c r="F2277"/>
      <c r="G2277"/>
    </row>
    <row r="2278" spans="2:7" x14ac:dyDescent="0.25">
      <c r="B2278" s="564"/>
      <c r="C2278" s="564"/>
      <c r="D2278" s="564"/>
      <c r="E2278"/>
      <c r="F2278"/>
      <c r="G2278"/>
    </row>
    <row r="2279" spans="2:7" x14ac:dyDescent="0.25">
      <c r="B2279" s="564"/>
      <c r="C2279" s="564"/>
      <c r="D2279" s="564"/>
      <c r="E2279"/>
      <c r="F2279"/>
      <c r="G2279"/>
    </row>
    <row r="2280" spans="2:7" x14ac:dyDescent="0.25">
      <c r="B2280" s="564"/>
      <c r="C2280" s="564"/>
      <c r="D2280" s="564"/>
      <c r="E2280"/>
      <c r="F2280"/>
      <c r="G2280"/>
    </row>
    <row r="2281" spans="2:7" x14ac:dyDescent="0.25">
      <c r="B2281" s="564"/>
      <c r="C2281" s="564"/>
      <c r="D2281" s="564"/>
      <c r="E2281"/>
      <c r="F2281"/>
      <c r="G2281"/>
    </row>
    <row r="2282" spans="2:7" x14ac:dyDescent="0.25">
      <c r="B2282" s="564"/>
      <c r="C2282" s="564"/>
      <c r="D2282" s="564"/>
      <c r="E2282"/>
      <c r="F2282"/>
      <c r="G2282"/>
    </row>
    <row r="2283" spans="2:7" x14ac:dyDescent="0.25">
      <c r="B2283" s="564"/>
      <c r="C2283" s="564"/>
      <c r="D2283" s="564"/>
      <c r="E2283"/>
      <c r="F2283"/>
      <c r="G2283"/>
    </row>
    <row r="2284" spans="2:7" x14ac:dyDescent="0.25">
      <c r="B2284" s="564"/>
      <c r="C2284" s="564"/>
      <c r="D2284" s="564"/>
      <c r="E2284"/>
      <c r="F2284"/>
      <c r="G2284"/>
    </row>
    <row r="2285" spans="2:7" x14ac:dyDescent="0.25">
      <c r="B2285" s="564"/>
      <c r="C2285" s="564"/>
      <c r="D2285" s="564"/>
      <c r="E2285"/>
      <c r="F2285"/>
      <c r="G2285"/>
    </row>
    <row r="2286" spans="2:7" x14ac:dyDescent="0.25">
      <c r="B2286" s="564"/>
      <c r="C2286" s="564"/>
      <c r="D2286" s="564"/>
      <c r="E2286"/>
      <c r="F2286"/>
      <c r="G2286"/>
    </row>
    <row r="2287" spans="2:7" x14ac:dyDescent="0.25">
      <c r="B2287" s="564"/>
      <c r="C2287" s="564"/>
      <c r="D2287" s="564"/>
      <c r="E2287"/>
      <c r="F2287"/>
      <c r="G2287"/>
    </row>
    <row r="2288" spans="2:7" x14ac:dyDescent="0.25">
      <c r="B2288" s="564"/>
      <c r="C2288" s="564"/>
      <c r="D2288" s="564"/>
      <c r="E2288"/>
      <c r="F2288"/>
      <c r="G2288"/>
    </row>
    <row r="2289" spans="2:7" x14ac:dyDescent="0.25">
      <c r="B2289" s="564"/>
      <c r="C2289" s="564"/>
      <c r="D2289" s="564"/>
      <c r="E2289"/>
      <c r="F2289"/>
      <c r="G2289"/>
    </row>
    <row r="2290" spans="2:7" x14ac:dyDescent="0.25">
      <c r="B2290" s="564"/>
      <c r="C2290" s="564"/>
      <c r="D2290" s="564"/>
      <c r="E2290"/>
      <c r="F2290"/>
      <c r="G2290"/>
    </row>
    <row r="2291" spans="2:7" x14ac:dyDescent="0.25">
      <c r="B2291" s="564"/>
      <c r="C2291" s="564"/>
      <c r="D2291" s="564"/>
      <c r="E2291"/>
      <c r="F2291"/>
      <c r="G2291"/>
    </row>
    <row r="2292" spans="2:7" x14ac:dyDescent="0.25">
      <c r="B2292" s="564"/>
      <c r="C2292" s="564"/>
      <c r="D2292" s="564"/>
      <c r="E2292"/>
      <c r="F2292"/>
      <c r="G2292"/>
    </row>
    <row r="2293" spans="2:7" x14ac:dyDescent="0.25">
      <c r="B2293" s="564"/>
      <c r="C2293" s="564"/>
      <c r="D2293" s="564"/>
      <c r="E2293"/>
      <c r="F2293"/>
      <c r="G2293"/>
    </row>
    <row r="2294" spans="2:7" x14ac:dyDescent="0.25">
      <c r="B2294" s="564"/>
      <c r="C2294" s="564"/>
      <c r="D2294" s="564"/>
      <c r="E2294"/>
      <c r="F2294"/>
      <c r="G2294"/>
    </row>
    <row r="2295" spans="2:7" x14ac:dyDescent="0.25">
      <c r="B2295" s="564"/>
      <c r="C2295" s="564"/>
      <c r="D2295" s="564"/>
      <c r="E2295"/>
      <c r="F2295"/>
      <c r="G2295"/>
    </row>
    <row r="2296" spans="2:7" x14ac:dyDescent="0.25">
      <c r="B2296" s="564"/>
      <c r="C2296" s="564"/>
      <c r="D2296" s="564"/>
      <c r="E2296"/>
      <c r="F2296"/>
      <c r="G2296"/>
    </row>
    <row r="2297" spans="2:7" x14ac:dyDescent="0.25">
      <c r="B2297" s="564"/>
      <c r="C2297" s="564"/>
      <c r="D2297" s="564"/>
      <c r="E2297"/>
      <c r="F2297"/>
      <c r="G2297"/>
    </row>
    <row r="2298" spans="2:7" x14ac:dyDescent="0.25">
      <c r="B2298" s="564"/>
      <c r="C2298" s="564"/>
      <c r="D2298" s="564"/>
      <c r="E2298"/>
      <c r="F2298"/>
      <c r="G2298"/>
    </row>
    <row r="2299" spans="2:7" x14ac:dyDescent="0.25">
      <c r="B2299" s="564"/>
      <c r="C2299" s="564"/>
      <c r="D2299" s="564"/>
      <c r="E2299"/>
      <c r="F2299"/>
      <c r="G2299"/>
    </row>
    <row r="2300" spans="2:7" x14ac:dyDescent="0.25">
      <c r="B2300" s="564"/>
      <c r="C2300" s="564"/>
      <c r="D2300" s="564"/>
      <c r="E2300"/>
      <c r="F2300"/>
      <c r="G2300"/>
    </row>
    <row r="2301" spans="2:7" x14ac:dyDescent="0.25">
      <c r="B2301" s="564"/>
      <c r="C2301" s="564"/>
      <c r="D2301" s="564"/>
      <c r="E2301"/>
      <c r="F2301"/>
      <c r="G2301"/>
    </row>
    <row r="2302" spans="2:7" x14ac:dyDescent="0.25">
      <c r="B2302" s="564"/>
      <c r="C2302" s="564"/>
      <c r="D2302" s="564"/>
      <c r="E2302"/>
      <c r="F2302"/>
      <c r="G2302"/>
    </row>
    <row r="2303" spans="2:7" x14ac:dyDescent="0.25">
      <c r="B2303" s="564"/>
      <c r="C2303" s="564"/>
      <c r="D2303" s="564"/>
      <c r="E2303"/>
      <c r="F2303"/>
      <c r="G2303"/>
    </row>
    <row r="2304" spans="2:7" x14ac:dyDescent="0.25">
      <c r="B2304" s="564"/>
      <c r="C2304" s="564"/>
      <c r="D2304" s="564"/>
      <c r="E2304"/>
      <c r="F2304"/>
      <c r="G2304"/>
    </row>
    <row r="2305" spans="2:7" x14ac:dyDescent="0.25">
      <c r="B2305" s="564"/>
      <c r="C2305" s="564"/>
      <c r="D2305" s="564"/>
      <c r="E2305"/>
      <c r="F2305"/>
      <c r="G2305"/>
    </row>
    <row r="2306" spans="2:7" x14ac:dyDescent="0.25">
      <c r="B2306" s="564"/>
      <c r="C2306" s="564"/>
      <c r="D2306" s="564"/>
      <c r="E2306"/>
      <c r="F2306"/>
      <c r="G2306"/>
    </row>
    <row r="2307" spans="2:7" x14ac:dyDescent="0.25">
      <c r="B2307" s="564"/>
      <c r="C2307" s="564"/>
      <c r="D2307" s="564"/>
      <c r="E2307"/>
      <c r="F2307"/>
      <c r="G2307"/>
    </row>
    <row r="2308" spans="2:7" x14ac:dyDescent="0.25">
      <c r="B2308" s="564"/>
      <c r="C2308" s="564"/>
      <c r="D2308" s="564"/>
      <c r="E2308"/>
      <c r="F2308"/>
      <c r="G2308"/>
    </row>
    <row r="2309" spans="2:7" x14ac:dyDescent="0.25">
      <c r="B2309" s="564"/>
      <c r="C2309" s="564"/>
      <c r="D2309" s="564"/>
      <c r="E2309"/>
      <c r="F2309"/>
      <c r="G2309"/>
    </row>
    <row r="2310" spans="2:7" x14ac:dyDescent="0.25">
      <c r="B2310" s="564"/>
      <c r="C2310" s="564"/>
      <c r="D2310" s="564"/>
      <c r="E2310"/>
      <c r="F2310"/>
      <c r="G2310"/>
    </row>
    <row r="2311" spans="2:7" x14ac:dyDescent="0.25">
      <c r="B2311" s="564"/>
      <c r="C2311" s="564"/>
      <c r="D2311" s="564"/>
      <c r="E2311"/>
      <c r="F2311"/>
      <c r="G2311"/>
    </row>
    <row r="2312" spans="2:7" x14ac:dyDescent="0.25">
      <c r="B2312" s="564"/>
      <c r="C2312" s="564"/>
      <c r="D2312" s="564"/>
      <c r="E2312"/>
      <c r="F2312"/>
      <c r="G2312"/>
    </row>
    <row r="2313" spans="2:7" x14ac:dyDescent="0.25">
      <c r="B2313" s="564"/>
      <c r="C2313" s="564"/>
      <c r="D2313" s="564"/>
      <c r="E2313"/>
      <c r="F2313"/>
      <c r="G2313"/>
    </row>
    <row r="2314" spans="2:7" x14ac:dyDescent="0.25">
      <c r="B2314" s="564"/>
      <c r="C2314" s="564"/>
      <c r="D2314" s="564"/>
      <c r="E2314"/>
      <c r="F2314"/>
      <c r="G2314"/>
    </row>
    <row r="2315" spans="2:7" x14ac:dyDescent="0.25">
      <c r="B2315" s="564"/>
      <c r="C2315" s="564"/>
      <c r="D2315" s="564"/>
      <c r="E2315"/>
      <c r="F2315"/>
      <c r="G2315"/>
    </row>
    <row r="2316" spans="2:7" x14ac:dyDescent="0.25">
      <c r="B2316" s="564"/>
      <c r="C2316" s="564"/>
      <c r="D2316" s="564"/>
      <c r="E2316"/>
      <c r="F2316"/>
      <c r="G2316"/>
    </row>
    <row r="2317" spans="2:7" x14ac:dyDescent="0.25">
      <c r="B2317" s="564"/>
      <c r="C2317" s="564"/>
      <c r="D2317" s="564"/>
      <c r="E2317"/>
      <c r="F2317"/>
      <c r="G2317"/>
    </row>
    <row r="2318" spans="2:7" x14ac:dyDescent="0.25">
      <c r="B2318" s="564"/>
      <c r="C2318" s="564"/>
      <c r="D2318" s="564"/>
      <c r="E2318"/>
      <c r="F2318"/>
      <c r="G2318"/>
    </row>
    <row r="2319" spans="2:7" x14ac:dyDescent="0.25">
      <c r="B2319" s="564"/>
      <c r="C2319" s="564"/>
      <c r="D2319" s="564"/>
      <c r="E2319"/>
      <c r="F2319"/>
      <c r="G2319"/>
    </row>
    <row r="2320" spans="2:7" x14ac:dyDescent="0.25">
      <c r="B2320" s="564"/>
      <c r="C2320" s="564"/>
      <c r="D2320" s="564"/>
      <c r="E2320"/>
      <c r="F2320"/>
      <c r="G2320"/>
    </row>
    <row r="2321" spans="2:7" x14ac:dyDescent="0.25">
      <c r="B2321" s="564"/>
      <c r="C2321" s="564"/>
      <c r="D2321" s="564"/>
      <c r="E2321"/>
      <c r="F2321"/>
      <c r="G2321"/>
    </row>
    <row r="2322" spans="2:7" x14ac:dyDescent="0.25">
      <c r="B2322" s="564"/>
      <c r="C2322" s="564"/>
      <c r="D2322" s="564"/>
      <c r="E2322"/>
      <c r="F2322"/>
      <c r="G2322"/>
    </row>
    <row r="2323" spans="2:7" x14ac:dyDescent="0.25">
      <c r="B2323" s="564"/>
      <c r="C2323" s="564"/>
      <c r="D2323" s="564"/>
      <c r="E2323"/>
      <c r="F2323"/>
      <c r="G2323"/>
    </row>
    <row r="2324" spans="2:7" x14ac:dyDescent="0.25">
      <c r="B2324" s="564"/>
      <c r="C2324" s="564"/>
      <c r="D2324" s="564"/>
      <c r="E2324"/>
      <c r="F2324"/>
      <c r="G2324"/>
    </row>
    <row r="2325" spans="2:7" x14ac:dyDescent="0.25">
      <c r="B2325" s="564"/>
      <c r="C2325" s="564"/>
      <c r="D2325" s="564"/>
      <c r="E2325"/>
      <c r="F2325"/>
      <c r="G2325"/>
    </row>
    <row r="2326" spans="2:7" x14ac:dyDescent="0.25">
      <c r="B2326" s="564"/>
      <c r="C2326" s="564"/>
      <c r="D2326" s="564"/>
      <c r="E2326"/>
      <c r="F2326"/>
      <c r="G2326"/>
    </row>
    <row r="2327" spans="2:7" x14ac:dyDescent="0.25">
      <c r="B2327" s="564"/>
      <c r="C2327" s="564"/>
      <c r="D2327" s="564"/>
      <c r="E2327"/>
      <c r="F2327"/>
      <c r="G2327"/>
    </row>
    <row r="2328" spans="2:7" x14ac:dyDescent="0.25">
      <c r="B2328" s="564"/>
      <c r="C2328" s="564"/>
      <c r="D2328" s="564"/>
      <c r="E2328"/>
      <c r="F2328"/>
      <c r="G2328"/>
    </row>
    <row r="2329" spans="2:7" x14ac:dyDescent="0.25">
      <c r="B2329" s="564"/>
      <c r="C2329" s="564"/>
      <c r="D2329" s="564"/>
      <c r="E2329"/>
      <c r="F2329"/>
      <c r="G2329"/>
    </row>
    <row r="2330" spans="2:7" x14ac:dyDescent="0.25">
      <c r="B2330" s="564"/>
      <c r="C2330" s="564"/>
      <c r="D2330" s="564"/>
      <c r="E2330"/>
      <c r="F2330"/>
      <c r="G2330"/>
    </row>
    <row r="2331" spans="2:7" x14ac:dyDescent="0.25">
      <c r="B2331" s="564"/>
      <c r="C2331" s="564"/>
      <c r="D2331" s="564"/>
      <c r="E2331"/>
      <c r="F2331"/>
      <c r="G2331"/>
    </row>
    <row r="2332" spans="2:7" x14ac:dyDescent="0.25">
      <c r="B2332" s="564"/>
      <c r="C2332" s="564"/>
      <c r="D2332" s="564"/>
      <c r="E2332"/>
      <c r="F2332"/>
      <c r="G2332"/>
    </row>
    <row r="2333" spans="2:7" x14ac:dyDescent="0.25">
      <c r="B2333" s="564"/>
      <c r="C2333" s="564"/>
      <c r="D2333" s="564"/>
      <c r="E2333"/>
      <c r="F2333"/>
      <c r="G2333"/>
    </row>
    <row r="2334" spans="2:7" x14ac:dyDescent="0.25">
      <c r="B2334" s="564"/>
      <c r="C2334" s="564"/>
      <c r="D2334" s="564"/>
      <c r="E2334"/>
      <c r="F2334"/>
      <c r="G2334"/>
    </row>
    <row r="2335" spans="2:7" x14ac:dyDescent="0.25">
      <c r="B2335" s="564"/>
      <c r="C2335" s="564"/>
      <c r="D2335" s="564"/>
      <c r="E2335"/>
      <c r="F2335"/>
      <c r="G2335"/>
    </row>
    <row r="2336" spans="2:7" x14ac:dyDescent="0.25">
      <c r="B2336" s="564"/>
      <c r="C2336" s="564"/>
      <c r="D2336" s="564"/>
      <c r="E2336"/>
      <c r="F2336"/>
      <c r="G2336"/>
    </row>
    <row r="2337" spans="2:7" x14ac:dyDescent="0.25">
      <c r="B2337" s="564"/>
      <c r="C2337" s="564"/>
      <c r="D2337" s="564"/>
      <c r="E2337"/>
      <c r="F2337"/>
      <c r="G2337"/>
    </row>
    <row r="2338" spans="2:7" x14ac:dyDescent="0.25">
      <c r="B2338" s="564"/>
      <c r="C2338" s="564"/>
      <c r="D2338" s="564"/>
      <c r="E2338"/>
      <c r="F2338"/>
      <c r="G2338"/>
    </row>
    <row r="2339" spans="2:7" x14ac:dyDescent="0.25">
      <c r="B2339" s="564"/>
      <c r="C2339" s="564"/>
      <c r="D2339" s="564"/>
      <c r="E2339"/>
      <c r="F2339"/>
      <c r="G2339"/>
    </row>
    <row r="2340" spans="2:7" x14ac:dyDescent="0.25">
      <c r="B2340" s="564"/>
      <c r="C2340" s="564"/>
      <c r="D2340" s="564"/>
      <c r="E2340"/>
      <c r="F2340"/>
      <c r="G2340"/>
    </row>
    <row r="2341" spans="2:7" x14ac:dyDescent="0.25">
      <c r="B2341" s="564"/>
      <c r="C2341" s="564"/>
      <c r="D2341" s="564"/>
      <c r="E2341"/>
      <c r="F2341"/>
      <c r="G2341"/>
    </row>
    <row r="2342" spans="2:7" x14ac:dyDescent="0.25">
      <c r="B2342" s="564"/>
      <c r="C2342" s="564"/>
      <c r="D2342" s="564"/>
      <c r="E2342"/>
      <c r="F2342"/>
      <c r="G2342"/>
    </row>
    <row r="2343" spans="2:7" x14ac:dyDescent="0.25">
      <c r="B2343" s="564"/>
      <c r="C2343" s="564"/>
      <c r="D2343" s="564"/>
      <c r="E2343"/>
      <c r="F2343"/>
      <c r="G2343"/>
    </row>
    <row r="2344" spans="2:7" x14ac:dyDescent="0.25">
      <c r="B2344" s="564"/>
      <c r="C2344" s="564"/>
      <c r="D2344" s="564"/>
      <c r="E2344"/>
      <c r="F2344"/>
      <c r="G2344"/>
    </row>
    <row r="2345" spans="2:7" x14ac:dyDescent="0.25">
      <c r="B2345" s="564"/>
      <c r="C2345" s="564"/>
      <c r="D2345" s="564"/>
      <c r="E2345"/>
      <c r="F2345"/>
      <c r="G2345"/>
    </row>
    <row r="2346" spans="2:7" x14ac:dyDescent="0.25">
      <c r="B2346" s="564"/>
      <c r="C2346" s="564"/>
      <c r="D2346" s="564"/>
      <c r="E2346"/>
      <c r="F2346"/>
      <c r="G2346"/>
    </row>
    <row r="2347" spans="2:7" x14ac:dyDescent="0.25">
      <c r="B2347" s="564"/>
      <c r="C2347" s="564"/>
      <c r="D2347" s="564"/>
      <c r="E2347"/>
      <c r="F2347"/>
      <c r="G2347"/>
    </row>
    <row r="2348" spans="2:7" x14ac:dyDescent="0.25">
      <c r="B2348" s="564"/>
      <c r="C2348" s="564"/>
      <c r="D2348" s="564"/>
      <c r="E2348"/>
      <c r="F2348"/>
      <c r="G2348"/>
    </row>
    <row r="2349" spans="2:7" x14ac:dyDescent="0.25">
      <c r="B2349" s="564"/>
      <c r="C2349" s="564"/>
      <c r="D2349" s="564"/>
      <c r="E2349"/>
      <c r="F2349"/>
      <c r="G2349"/>
    </row>
    <row r="2350" spans="2:7" x14ac:dyDescent="0.25">
      <c r="B2350" s="564"/>
      <c r="C2350" s="564"/>
      <c r="D2350" s="564"/>
      <c r="E2350"/>
      <c r="F2350"/>
      <c r="G2350"/>
    </row>
    <row r="2351" spans="2:7" x14ac:dyDescent="0.25">
      <c r="B2351" s="564"/>
      <c r="C2351" s="564"/>
      <c r="D2351" s="564"/>
      <c r="E2351"/>
      <c r="F2351"/>
      <c r="G2351"/>
    </row>
    <row r="2352" spans="2:7" x14ac:dyDescent="0.25">
      <c r="B2352" s="564"/>
      <c r="C2352" s="564"/>
      <c r="D2352" s="564"/>
      <c r="E2352"/>
      <c r="F2352"/>
      <c r="G2352"/>
    </row>
    <row r="2353" spans="2:7" x14ac:dyDescent="0.25">
      <c r="B2353" s="564"/>
      <c r="C2353" s="564"/>
      <c r="D2353" s="564"/>
      <c r="E2353"/>
      <c r="F2353"/>
      <c r="G2353"/>
    </row>
    <row r="2354" spans="2:7" x14ac:dyDescent="0.25">
      <c r="B2354" s="564"/>
      <c r="C2354" s="564"/>
      <c r="D2354" s="564"/>
      <c r="E2354"/>
      <c r="F2354"/>
      <c r="G2354"/>
    </row>
    <row r="2355" spans="2:7" x14ac:dyDescent="0.25">
      <c r="B2355" s="564"/>
      <c r="C2355" s="564"/>
      <c r="D2355" s="564"/>
      <c r="E2355"/>
      <c r="F2355"/>
      <c r="G2355"/>
    </row>
    <row r="2356" spans="2:7" x14ac:dyDescent="0.25">
      <c r="B2356" s="564"/>
      <c r="C2356" s="564"/>
      <c r="D2356" s="564"/>
      <c r="E2356"/>
      <c r="F2356"/>
      <c r="G2356"/>
    </row>
    <row r="2357" spans="2:7" x14ac:dyDescent="0.25">
      <c r="B2357" s="564"/>
      <c r="C2357" s="564"/>
      <c r="D2357" s="564"/>
      <c r="E2357"/>
      <c r="F2357"/>
      <c r="G2357"/>
    </row>
    <row r="2358" spans="2:7" x14ac:dyDescent="0.25">
      <c r="B2358" s="564"/>
      <c r="C2358" s="564"/>
      <c r="D2358" s="564"/>
      <c r="E2358"/>
      <c r="F2358"/>
      <c r="G2358"/>
    </row>
    <row r="2359" spans="2:7" x14ac:dyDescent="0.25">
      <c r="B2359" s="564"/>
      <c r="C2359" s="564"/>
      <c r="D2359" s="564"/>
      <c r="E2359"/>
      <c r="F2359"/>
      <c r="G2359"/>
    </row>
    <row r="2360" spans="2:7" x14ac:dyDescent="0.25">
      <c r="B2360" s="564"/>
      <c r="C2360" s="564"/>
      <c r="D2360" s="564"/>
      <c r="E2360"/>
      <c r="F2360"/>
      <c r="G2360"/>
    </row>
    <row r="2361" spans="2:7" x14ac:dyDescent="0.25">
      <c r="B2361" s="564"/>
      <c r="C2361" s="564"/>
      <c r="D2361" s="564"/>
      <c r="E2361"/>
      <c r="F2361"/>
      <c r="G2361"/>
    </row>
    <row r="2362" spans="2:7" x14ac:dyDescent="0.25">
      <c r="B2362" s="564"/>
      <c r="C2362" s="564"/>
      <c r="D2362" s="564"/>
      <c r="E2362"/>
      <c r="F2362"/>
      <c r="G2362"/>
    </row>
    <row r="2363" spans="2:7" x14ac:dyDescent="0.25">
      <c r="B2363" s="564"/>
      <c r="C2363" s="564"/>
      <c r="D2363" s="564"/>
      <c r="E2363"/>
      <c r="F2363"/>
      <c r="G2363"/>
    </row>
    <row r="2364" spans="2:7" x14ac:dyDescent="0.25">
      <c r="B2364" s="564"/>
      <c r="C2364" s="564"/>
      <c r="D2364" s="564"/>
      <c r="E2364"/>
      <c r="F2364"/>
      <c r="G2364"/>
    </row>
    <row r="2365" spans="2:7" x14ac:dyDescent="0.25">
      <c r="B2365" s="564"/>
      <c r="C2365" s="564"/>
      <c r="D2365" s="564"/>
      <c r="E2365"/>
      <c r="F2365"/>
      <c r="G2365"/>
    </row>
    <row r="2366" spans="2:7" x14ac:dyDescent="0.25">
      <c r="B2366" s="564"/>
      <c r="C2366" s="564"/>
      <c r="D2366" s="564"/>
      <c r="E2366"/>
      <c r="F2366"/>
      <c r="G2366"/>
    </row>
    <row r="2367" spans="2:7" x14ac:dyDescent="0.25">
      <c r="B2367" s="564"/>
      <c r="C2367" s="564"/>
      <c r="D2367" s="564"/>
      <c r="E2367"/>
      <c r="F2367"/>
      <c r="G2367"/>
    </row>
    <row r="2368" spans="2:7" x14ac:dyDescent="0.25">
      <c r="B2368" s="564"/>
      <c r="C2368" s="564"/>
      <c r="D2368" s="564"/>
      <c r="E2368"/>
      <c r="F2368"/>
      <c r="G2368"/>
    </row>
    <row r="2369" spans="2:7" x14ac:dyDescent="0.25">
      <c r="B2369" s="564"/>
      <c r="C2369" s="564"/>
      <c r="D2369" s="564"/>
      <c r="E2369"/>
      <c r="F2369"/>
      <c r="G2369"/>
    </row>
    <row r="2370" spans="2:7" x14ac:dyDescent="0.25">
      <c r="B2370" s="564"/>
      <c r="C2370" s="564"/>
      <c r="D2370" s="564"/>
      <c r="E2370"/>
      <c r="F2370"/>
      <c r="G2370"/>
    </row>
    <row r="2371" spans="2:7" x14ac:dyDescent="0.25">
      <c r="B2371" s="564"/>
      <c r="C2371" s="564"/>
      <c r="D2371" s="564"/>
      <c r="E2371"/>
      <c r="F2371"/>
      <c r="G2371"/>
    </row>
    <row r="2372" spans="2:7" x14ac:dyDescent="0.25">
      <c r="B2372" s="564"/>
      <c r="C2372" s="564"/>
      <c r="D2372" s="564"/>
      <c r="E2372"/>
      <c r="F2372"/>
      <c r="G2372"/>
    </row>
    <row r="2373" spans="2:7" x14ac:dyDescent="0.25">
      <c r="B2373" s="564"/>
      <c r="C2373" s="564"/>
      <c r="D2373" s="564"/>
      <c r="E2373"/>
      <c r="F2373"/>
      <c r="G2373"/>
    </row>
    <row r="2374" spans="2:7" x14ac:dyDescent="0.25">
      <c r="B2374" s="564"/>
      <c r="C2374" s="564"/>
      <c r="D2374" s="564"/>
      <c r="E2374"/>
      <c r="F2374"/>
      <c r="G2374"/>
    </row>
    <row r="2375" spans="2:7" x14ac:dyDescent="0.25">
      <c r="B2375" s="564"/>
      <c r="C2375" s="564"/>
      <c r="D2375" s="564"/>
      <c r="E2375"/>
      <c r="F2375"/>
      <c r="G2375"/>
    </row>
    <row r="2376" spans="2:7" x14ac:dyDescent="0.25">
      <c r="B2376" s="564"/>
      <c r="C2376" s="564"/>
      <c r="D2376" s="564"/>
      <c r="E2376"/>
      <c r="F2376"/>
      <c r="G2376"/>
    </row>
    <row r="2377" spans="2:7" x14ac:dyDescent="0.25">
      <c r="B2377" s="564"/>
      <c r="C2377" s="564"/>
      <c r="D2377" s="564"/>
      <c r="E2377"/>
      <c r="F2377"/>
      <c r="G2377"/>
    </row>
    <row r="2378" spans="2:7" x14ac:dyDescent="0.25">
      <c r="B2378" s="564"/>
      <c r="C2378" s="564"/>
      <c r="D2378" s="564"/>
      <c r="E2378"/>
      <c r="F2378"/>
      <c r="G2378"/>
    </row>
    <row r="2379" spans="2:7" x14ac:dyDescent="0.25">
      <c r="B2379" s="564"/>
      <c r="C2379" s="564"/>
      <c r="D2379" s="564"/>
      <c r="E2379"/>
      <c r="F2379"/>
      <c r="G2379"/>
    </row>
    <row r="2380" spans="2:7" x14ac:dyDescent="0.25">
      <c r="B2380" s="564"/>
      <c r="C2380" s="564"/>
      <c r="D2380" s="564"/>
      <c r="E2380"/>
      <c r="F2380"/>
      <c r="G2380"/>
    </row>
    <row r="2381" spans="2:7" x14ac:dyDescent="0.25">
      <c r="B2381" s="564"/>
      <c r="C2381" s="564"/>
      <c r="D2381" s="564"/>
      <c r="E2381"/>
      <c r="F2381"/>
      <c r="G2381"/>
    </row>
    <row r="2382" spans="2:7" x14ac:dyDescent="0.25">
      <c r="B2382" s="564"/>
      <c r="C2382" s="564"/>
      <c r="D2382" s="564"/>
      <c r="E2382"/>
      <c r="F2382"/>
      <c r="G2382"/>
    </row>
    <row r="2383" spans="2:7" x14ac:dyDescent="0.25">
      <c r="B2383" s="564"/>
      <c r="C2383" s="564"/>
      <c r="D2383" s="564"/>
      <c r="E2383"/>
      <c r="F2383"/>
      <c r="G2383"/>
    </row>
    <row r="2384" spans="2:7" x14ac:dyDescent="0.25">
      <c r="B2384" s="564"/>
      <c r="C2384" s="564"/>
      <c r="D2384" s="564"/>
      <c r="E2384"/>
      <c r="F2384"/>
      <c r="G2384"/>
    </row>
    <row r="2385" spans="2:7" x14ac:dyDescent="0.25">
      <c r="B2385" s="564"/>
      <c r="C2385" s="564"/>
      <c r="D2385" s="564"/>
      <c r="E2385"/>
      <c r="F2385"/>
      <c r="G2385"/>
    </row>
    <row r="2386" spans="2:7" x14ac:dyDescent="0.25">
      <c r="B2386" s="564"/>
      <c r="C2386" s="564"/>
      <c r="D2386" s="564"/>
      <c r="E2386"/>
      <c r="F2386"/>
      <c r="G2386"/>
    </row>
    <row r="2387" spans="2:7" x14ac:dyDescent="0.25">
      <c r="B2387" s="564"/>
      <c r="C2387" s="564"/>
      <c r="D2387" s="564"/>
      <c r="E2387"/>
      <c r="F2387"/>
      <c r="G2387"/>
    </row>
    <row r="2388" spans="2:7" x14ac:dyDescent="0.25">
      <c r="B2388" s="564"/>
      <c r="C2388" s="564"/>
      <c r="D2388" s="564"/>
      <c r="E2388"/>
      <c r="F2388"/>
      <c r="G2388"/>
    </row>
    <row r="2389" spans="2:7" x14ac:dyDescent="0.25">
      <c r="B2389" s="564"/>
      <c r="C2389" s="564"/>
      <c r="D2389" s="564"/>
      <c r="E2389"/>
      <c r="F2389"/>
      <c r="G2389"/>
    </row>
    <row r="2390" spans="2:7" x14ac:dyDescent="0.25">
      <c r="B2390" s="564"/>
      <c r="C2390" s="564"/>
      <c r="D2390" s="564"/>
      <c r="E2390"/>
      <c r="F2390"/>
      <c r="G2390"/>
    </row>
    <row r="2391" spans="2:7" x14ac:dyDescent="0.25">
      <c r="B2391" s="564"/>
      <c r="C2391" s="564"/>
      <c r="D2391" s="564"/>
      <c r="E2391"/>
      <c r="F2391"/>
      <c r="G2391"/>
    </row>
    <row r="2392" spans="2:7" x14ac:dyDescent="0.25">
      <c r="B2392" s="564"/>
      <c r="C2392" s="564"/>
      <c r="D2392" s="564"/>
      <c r="E2392"/>
      <c r="F2392"/>
      <c r="G2392"/>
    </row>
    <row r="2393" spans="2:7" x14ac:dyDescent="0.25">
      <c r="B2393" s="564"/>
      <c r="C2393" s="564"/>
      <c r="D2393" s="564"/>
      <c r="E2393"/>
      <c r="F2393"/>
      <c r="G2393"/>
    </row>
    <row r="2394" spans="2:7" x14ac:dyDescent="0.25">
      <c r="B2394" s="564"/>
      <c r="C2394" s="564"/>
      <c r="D2394" s="564"/>
      <c r="E2394"/>
      <c r="F2394"/>
      <c r="G2394"/>
    </row>
    <row r="2395" spans="2:7" x14ac:dyDescent="0.25">
      <c r="B2395" s="564"/>
      <c r="C2395" s="564"/>
      <c r="D2395" s="564"/>
      <c r="E2395"/>
      <c r="F2395"/>
      <c r="G2395"/>
    </row>
    <row r="2396" spans="2:7" x14ac:dyDescent="0.25">
      <c r="B2396" s="564"/>
      <c r="C2396" s="564"/>
      <c r="D2396" s="564"/>
      <c r="E2396"/>
      <c r="F2396"/>
      <c r="G2396"/>
    </row>
    <row r="2397" spans="2:7" x14ac:dyDescent="0.25">
      <c r="B2397" s="564"/>
      <c r="C2397" s="564"/>
      <c r="D2397" s="564"/>
      <c r="E2397"/>
      <c r="F2397"/>
      <c r="G2397"/>
    </row>
    <row r="2398" spans="2:7" x14ac:dyDescent="0.25">
      <c r="B2398" s="564"/>
      <c r="C2398" s="564"/>
      <c r="D2398" s="564"/>
      <c r="E2398"/>
      <c r="F2398"/>
      <c r="G2398"/>
    </row>
    <row r="2399" spans="2:7" x14ac:dyDescent="0.25">
      <c r="B2399" s="564"/>
      <c r="C2399" s="564"/>
      <c r="D2399" s="564"/>
      <c r="E2399"/>
      <c r="F2399"/>
      <c r="G2399"/>
    </row>
    <row r="2400" spans="2:7" x14ac:dyDescent="0.25">
      <c r="B2400" s="564"/>
      <c r="C2400" s="564"/>
      <c r="D2400" s="564"/>
      <c r="E2400"/>
      <c r="F2400"/>
      <c r="G2400"/>
    </row>
    <row r="2401" spans="2:7" x14ac:dyDescent="0.25">
      <c r="B2401" s="564"/>
      <c r="C2401" s="564"/>
      <c r="D2401" s="564"/>
      <c r="E2401"/>
      <c r="F2401"/>
      <c r="G2401"/>
    </row>
    <row r="2402" spans="2:7" x14ac:dyDescent="0.25">
      <c r="B2402" s="564"/>
      <c r="C2402" s="564"/>
      <c r="D2402" s="564"/>
      <c r="E2402"/>
      <c r="F2402"/>
      <c r="G2402"/>
    </row>
    <row r="2403" spans="2:7" x14ac:dyDescent="0.25">
      <c r="B2403" s="564"/>
      <c r="C2403" s="564"/>
      <c r="D2403" s="564"/>
      <c r="E2403"/>
      <c r="F2403"/>
      <c r="G2403"/>
    </row>
    <row r="2404" spans="2:7" x14ac:dyDescent="0.25">
      <c r="B2404" s="564"/>
      <c r="C2404" s="564"/>
      <c r="D2404" s="564"/>
      <c r="E2404"/>
      <c r="F2404"/>
      <c r="G2404"/>
    </row>
    <row r="2405" spans="2:7" x14ac:dyDescent="0.25">
      <c r="B2405" s="564"/>
      <c r="C2405" s="564"/>
      <c r="D2405" s="564"/>
      <c r="E2405"/>
      <c r="F2405"/>
      <c r="G2405"/>
    </row>
    <row r="2406" spans="2:7" x14ac:dyDescent="0.25">
      <c r="B2406" s="564"/>
      <c r="C2406" s="564"/>
      <c r="D2406" s="564"/>
      <c r="E2406"/>
      <c r="F2406"/>
      <c r="G2406"/>
    </row>
    <row r="2407" spans="2:7" x14ac:dyDescent="0.25">
      <c r="B2407" s="564"/>
      <c r="C2407" s="564"/>
      <c r="D2407" s="564"/>
      <c r="E2407"/>
      <c r="F2407"/>
      <c r="G2407"/>
    </row>
    <row r="2408" spans="2:7" x14ac:dyDescent="0.25">
      <c r="B2408" s="564"/>
      <c r="C2408" s="564"/>
      <c r="D2408" s="564"/>
      <c r="E2408"/>
      <c r="F2408"/>
      <c r="G2408"/>
    </row>
    <row r="2409" spans="2:7" x14ac:dyDescent="0.25">
      <c r="B2409" s="564"/>
      <c r="C2409" s="564"/>
      <c r="D2409" s="564"/>
      <c r="E2409"/>
      <c r="F2409"/>
      <c r="G2409"/>
    </row>
    <row r="2410" spans="2:7" x14ac:dyDescent="0.25">
      <c r="B2410" s="564"/>
      <c r="C2410" s="564"/>
      <c r="D2410" s="564"/>
      <c r="E2410"/>
      <c r="F2410"/>
      <c r="G2410"/>
    </row>
    <row r="2411" spans="2:7" x14ac:dyDescent="0.25">
      <c r="B2411" s="564"/>
      <c r="C2411" s="564"/>
      <c r="D2411" s="564"/>
      <c r="E2411"/>
      <c r="F2411"/>
      <c r="G2411"/>
    </row>
    <row r="2412" spans="2:7" x14ac:dyDescent="0.25">
      <c r="B2412" s="564"/>
      <c r="C2412" s="564"/>
      <c r="D2412" s="564"/>
      <c r="E2412"/>
      <c r="F2412"/>
      <c r="G2412"/>
    </row>
    <row r="2413" spans="2:7" x14ac:dyDescent="0.25">
      <c r="B2413" s="564"/>
      <c r="C2413" s="564"/>
      <c r="D2413" s="564"/>
      <c r="E2413"/>
      <c r="F2413"/>
      <c r="G2413"/>
    </row>
    <row r="2414" spans="2:7" x14ac:dyDescent="0.25">
      <c r="B2414" s="564"/>
      <c r="C2414" s="564"/>
      <c r="D2414" s="564"/>
      <c r="E2414"/>
      <c r="F2414"/>
      <c r="G2414"/>
    </row>
    <row r="2415" spans="2:7" x14ac:dyDescent="0.25">
      <c r="B2415" s="564"/>
      <c r="C2415" s="564"/>
      <c r="D2415" s="564"/>
      <c r="E2415"/>
      <c r="F2415"/>
      <c r="G2415"/>
    </row>
    <row r="2416" spans="2:7" x14ac:dyDescent="0.25">
      <c r="B2416" s="564"/>
      <c r="C2416" s="564"/>
      <c r="D2416" s="564"/>
      <c r="E2416"/>
      <c r="F2416"/>
      <c r="G2416"/>
    </row>
    <row r="2417" spans="2:7" x14ac:dyDescent="0.25">
      <c r="B2417" s="564"/>
      <c r="C2417" s="564"/>
      <c r="D2417" s="564"/>
      <c r="E2417"/>
      <c r="F2417"/>
      <c r="G2417"/>
    </row>
    <row r="2418" spans="2:7" x14ac:dyDescent="0.25">
      <c r="B2418" s="564"/>
      <c r="C2418" s="564"/>
      <c r="D2418" s="564"/>
      <c r="E2418"/>
      <c r="F2418"/>
      <c r="G2418"/>
    </row>
    <row r="2419" spans="2:7" x14ac:dyDescent="0.25">
      <c r="B2419" s="564"/>
      <c r="C2419" s="564"/>
      <c r="D2419" s="564"/>
      <c r="E2419"/>
      <c r="F2419"/>
      <c r="G2419"/>
    </row>
    <row r="2420" spans="2:7" x14ac:dyDescent="0.25">
      <c r="B2420" s="564"/>
      <c r="C2420" s="564"/>
      <c r="D2420" s="564"/>
      <c r="E2420"/>
      <c r="F2420"/>
      <c r="G2420"/>
    </row>
    <row r="2421" spans="2:7" x14ac:dyDescent="0.25">
      <c r="B2421" s="564"/>
      <c r="C2421" s="564"/>
      <c r="D2421" s="564"/>
      <c r="E2421"/>
      <c r="F2421"/>
      <c r="G2421"/>
    </row>
    <row r="2422" spans="2:7" x14ac:dyDescent="0.25">
      <c r="B2422" s="564"/>
      <c r="C2422" s="564"/>
      <c r="D2422" s="564"/>
      <c r="E2422"/>
      <c r="F2422"/>
      <c r="G2422"/>
    </row>
    <row r="2423" spans="2:7" x14ac:dyDescent="0.25">
      <c r="B2423" s="564"/>
      <c r="C2423" s="564"/>
      <c r="D2423" s="564"/>
      <c r="E2423"/>
      <c r="F2423"/>
      <c r="G2423"/>
    </row>
    <row r="2424" spans="2:7" x14ac:dyDescent="0.25">
      <c r="B2424" s="564"/>
      <c r="C2424" s="564"/>
      <c r="D2424" s="564"/>
      <c r="E2424"/>
      <c r="F2424"/>
      <c r="G2424"/>
    </row>
    <row r="2425" spans="2:7" x14ac:dyDescent="0.25">
      <c r="B2425" s="564"/>
      <c r="C2425" s="564"/>
      <c r="D2425" s="564"/>
      <c r="E2425"/>
      <c r="F2425"/>
      <c r="G2425"/>
    </row>
    <row r="2426" spans="2:7" x14ac:dyDescent="0.25">
      <c r="B2426" s="564"/>
      <c r="C2426" s="564"/>
      <c r="D2426" s="564"/>
      <c r="E2426"/>
      <c r="F2426"/>
      <c r="G2426"/>
    </row>
    <row r="2427" spans="2:7" x14ac:dyDescent="0.25">
      <c r="B2427" s="564"/>
      <c r="C2427" s="564"/>
      <c r="D2427" s="564"/>
      <c r="E2427"/>
      <c r="F2427"/>
      <c r="G2427"/>
    </row>
    <row r="2428" spans="2:7" x14ac:dyDescent="0.25">
      <c r="B2428" s="564"/>
      <c r="C2428" s="564"/>
      <c r="D2428" s="564"/>
      <c r="E2428"/>
      <c r="F2428"/>
      <c r="G2428"/>
    </row>
    <row r="2429" spans="2:7" x14ac:dyDescent="0.25">
      <c r="B2429" s="564"/>
      <c r="C2429" s="564"/>
      <c r="D2429" s="564"/>
      <c r="E2429"/>
      <c r="F2429"/>
      <c r="G2429"/>
    </row>
    <row r="2430" spans="2:7" x14ac:dyDescent="0.25">
      <c r="B2430" s="564"/>
      <c r="C2430" s="564"/>
      <c r="D2430" s="564"/>
      <c r="E2430"/>
      <c r="F2430"/>
      <c r="G2430"/>
    </row>
    <row r="2431" spans="2:7" x14ac:dyDescent="0.25">
      <c r="B2431" s="564"/>
      <c r="C2431" s="564"/>
      <c r="D2431" s="564"/>
      <c r="E2431"/>
      <c r="F2431"/>
      <c r="G2431"/>
    </row>
    <row r="2432" spans="2:7" x14ac:dyDescent="0.25">
      <c r="B2432" s="564"/>
      <c r="C2432" s="564"/>
      <c r="D2432" s="564"/>
      <c r="E2432"/>
      <c r="F2432"/>
      <c r="G2432"/>
    </row>
    <row r="2433" spans="2:7" x14ac:dyDescent="0.25">
      <c r="B2433" s="564"/>
      <c r="C2433" s="564"/>
      <c r="D2433" s="564"/>
      <c r="E2433"/>
      <c r="F2433"/>
      <c r="G2433"/>
    </row>
    <row r="2434" spans="2:7" x14ac:dyDescent="0.25">
      <c r="B2434" s="564"/>
      <c r="C2434" s="564"/>
      <c r="D2434" s="564"/>
      <c r="E2434"/>
      <c r="F2434"/>
      <c r="G2434"/>
    </row>
    <row r="2435" spans="2:7" x14ac:dyDescent="0.25">
      <c r="B2435" s="564"/>
      <c r="C2435" s="564"/>
      <c r="D2435" s="564"/>
      <c r="E2435"/>
      <c r="F2435"/>
      <c r="G2435"/>
    </row>
    <row r="2436" spans="2:7" x14ac:dyDescent="0.25">
      <c r="B2436" s="564"/>
      <c r="C2436" s="564"/>
      <c r="D2436" s="564"/>
      <c r="E2436"/>
      <c r="F2436"/>
      <c r="G2436"/>
    </row>
    <row r="2437" spans="2:7" x14ac:dyDescent="0.25">
      <c r="B2437" s="564"/>
      <c r="C2437" s="564"/>
      <c r="D2437" s="564"/>
      <c r="E2437"/>
      <c r="F2437"/>
      <c r="G2437"/>
    </row>
    <row r="2438" spans="2:7" x14ac:dyDescent="0.25">
      <c r="B2438" s="564"/>
      <c r="C2438" s="564"/>
      <c r="D2438" s="564"/>
      <c r="E2438"/>
      <c r="F2438"/>
      <c r="G2438"/>
    </row>
    <row r="2439" spans="2:7" x14ac:dyDescent="0.25">
      <c r="B2439" s="564"/>
      <c r="C2439" s="564"/>
      <c r="D2439" s="564"/>
      <c r="E2439"/>
      <c r="F2439"/>
      <c r="G2439"/>
    </row>
    <row r="2440" spans="2:7" x14ac:dyDescent="0.25">
      <c r="B2440" s="564"/>
      <c r="C2440" s="564"/>
      <c r="D2440" s="564"/>
      <c r="E2440"/>
      <c r="F2440"/>
      <c r="G2440"/>
    </row>
    <row r="2441" spans="2:7" x14ac:dyDescent="0.25">
      <c r="B2441" s="564"/>
      <c r="C2441" s="564"/>
      <c r="D2441" s="564"/>
      <c r="E2441"/>
      <c r="F2441"/>
      <c r="G2441"/>
    </row>
    <row r="2442" spans="2:7" x14ac:dyDescent="0.25">
      <c r="B2442" s="564"/>
      <c r="C2442" s="564"/>
      <c r="D2442" s="564"/>
      <c r="E2442"/>
      <c r="F2442"/>
      <c r="G2442"/>
    </row>
    <row r="2443" spans="2:7" x14ac:dyDescent="0.25">
      <c r="B2443" s="564"/>
      <c r="C2443" s="564"/>
      <c r="D2443" s="564"/>
      <c r="E2443"/>
      <c r="F2443"/>
      <c r="G2443"/>
    </row>
    <row r="2444" spans="2:7" x14ac:dyDescent="0.25">
      <c r="B2444" s="564"/>
      <c r="C2444" s="564"/>
      <c r="D2444" s="564"/>
      <c r="E2444"/>
      <c r="F2444"/>
      <c r="G2444"/>
    </row>
    <row r="2445" spans="2:7" x14ac:dyDescent="0.25">
      <c r="B2445" s="564"/>
      <c r="C2445" s="564"/>
      <c r="D2445" s="564"/>
      <c r="E2445"/>
      <c r="F2445"/>
      <c r="G2445"/>
    </row>
    <row r="2446" spans="2:7" x14ac:dyDescent="0.25">
      <c r="B2446" s="564"/>
      <c r="C2446" s="564"/>
      <c r="D2446" s="564"/>
      <c r="E2446"/>
      <c r="F2446"/>
      <c r="G2446"/>
    </row>
    <row r="2447" spans="2:7" x14ac:dyDescent="0.25">
      <c r="B2447" s="564"/>
      <c r="C2447" s="564"/>
      <c r="D2447" s="564"/>
      <c r="E2447"/>
      <c r="F2447"/>
      <c r="G2447"/>
    </row>
    <row r="2448" spans="2:7" x14ac:dyDescent="0.25">
      <c r="B2448" s="564"/>
      <c r="C2448" s="564"/>
      <c r="D2448" s="564"/>
      <c r="E2448"/>
      <c r="F2448"/>
      <c r="G2448"/>
    </row>
    <row r="2449" spans="2:7" x14ac:dyDescent="0.25">
      <c r="B2449" s="564"/>
      <c r="C2449" s="564"/>
      <c r="D2449" s="564"/>
      <c r="E2449"/>
      <c r="F2449"/>
      <c r="G2449"/>
    </row>
    <row r="2450" spans="2:7" x14ac:dyDescent="0.25">
      <c r="B2450" s="564"/>
      <c r="C2450" s="564"/>
      <c r="D2450" s="564"/>
      <c r="E2450"/>
      <c r="F2450"/>
      <c r="G2450"/>
    </row>
    <row r="2451" spans="2:7" x14ac:dyDescent="0.25">
      <c r="B2451" s="564"/>
      <c r="C2451" s="564"/>
      <c r="D2451" s="564"/>
      <c r="E2451"/>
      <c r="F2451"/>
      <c r="G2451"/>
    </row>
    <row r="2452" spans="2:7" x14ac:dyDescent="0.25">
      <c r="B2452" s="564"/>
      <c r="C2452" s="564"/>
      <c r="D2452" s="564"/>
      <c r="E2452"/>
      <c r="F2452"/>
      <c r="G2452"/>
    </row>
    <row r="2453" spans="2:7" x14ac:dyDescent="0.25">
      <c r="B2453" s="564"/>
      <c r="C2453" s="564"/>
      <c r="D2453" s="564"/>
      <c r="E2453"/>
      <c r="F2453"/>
      <c r="G2453"/>
    </row>
    <row r="2454" spans="2:7" x14ac:dyDescent="0.25">
      <c r="B2454" s="564"/>
      <c r="C2454" s="564"/>
      <c r="D2454" s="564"/>
      <c r="E2454"/>
      <c r="F2454"/>
      <c r="G2454"/>
    </row>
    <row r="2455" spans="2:7" x14ac:dyDescent="0.25">
      <c r="B2455" s="564"/>
      <c r="C2455" s="564"/>
      <c r="D2455" s="564"/>
      <c r="E2455"/>
      <c r="F2455"/>
      <c r="G2455"/>
    </row>
    <row r="2456" spans="2:7" x14ac:dyDescent="0.25">
      <c r="B2456" s="564"/>
      <c r="C2456" s="564"/>
      <c r="D2456" s="564"/>
      <c r="E2456"/>
      <c r="F2456"/>
      <c r="G2456"/>
    </row>
    <row r="2457" spans="2:7" x14ac:dyDescent="0.25">
      <c r="B2457" s="564"/>
      <c r="C2457" s="564"/>
      <c r="D2457" s="564"/>
      <c r="E2457"/>
      <c r="F2457"/>
      <c r="G2457"/>
    </row>
    <row r="2458" spans="2:7" x14ac:dyDescent="0.25">
      <c r="B2458" s="564"/>
      <c r="C2458" s="564"/>
      <c r="D2458" s="564"/>
      <c r="E2458"/>
      <c r="F2458"/>
      <c r="G2458"/>
    </row>
    <row r="2459" spans="2:7" x14ac:dyDescent="0.25">
      <c r="B2459" s="564"/>
      <c r="C2459" s="564"/>
      <c r="D2459" s="564"/>
      <c r="E2459"/>
      <c r="F2459"/>
      <c r="G2459"/>
    </row>
    <row r="2460" spans="2:7" x14ac:dyDescent="0.25">
      <c r="B2460" s="564"/>
      <c r="C2460" s="564"/>
      <c r="D2460" s="564"/>
      <c r="E2460"/>
      <c r="F2460"/>
      <c r="G2460"/>
    </row>
    <row r="2461" spans="2:7" x14ac:dyDescent="0.25">
      <c r="B2461" s="564"/>
      <c r="C2461" s="564"/>
      <c r="D2461" s="564"/>
      <c r="E2461"/>
      <c r="F2461"/>
      <c r="G2461"/>
    </row>
    <row r="2462" spans="2:7" x14ac:dyDescent="0.25">
      <c r="B2462" s="564"/>
      <c r="C2462" s="564"/>
      <c r="D2462" s="564"/>
      <c r="E2462"/>
      <c r="F2462"/>
      <c r="G2462"/>
    </row>
    <row r="2463" spans="2:7" x14ac:dyDescent="0.25">
      <c r="B2463" s="564"/>
      <c r="C2463" s="564"/>
      <c r="D2463" s="564"/>
      <c r="E2463"/>
      <c r="F2463"/>
      <c r="G2463"/>
    </row>
    <row r="2464" spans="2:7" x14ac:dyDescent="0.25">
      <c r="B2464" s="564"/>
      <c r="C2464" s="564"/>
      <c r="D2464" s="564"/>
      <c r="E2464"/>
      <c r="F2464"/>
      <c r="G2464"/>
    </row>
    <row r="2465" spans="2:7" x14ac:dyDescent="0.25">
      <c r="B2465" s="564"/>
      <c r="C2465" s="564"/>
      <c r="D2465" s="564"/>
      <c r="E2465"/>
      <c r="F2465"/>
      <c r="G2465"/>
    </row>
    <row r="2466" spans="2:7" x14ac:dyDescent="0.25">
      <c r="B2466" s="564"/>
      <c r="C2466" s="564"/>
      <c r="D2466" s="564"/>
      <c r="E2466"/>
      <c r="F2466"/>
      <c r="G2466"/>
    </row>
    <row r="2467" spans="2:7" x14ac:dyDescent="0.25">
      <c r="B2467" s="564"/>
      <c r="C2467" s="564"/>
      <c r="D2467" s="564"/>
      <c r="E2467"/>
      <c r="F2467"/>
      <c r="G2467"/>
    </row>
    <row r="2468" spans="2:7" x14ac:dyDescent="0.25">
      <c r="B2468" s="564"/>
      <c r="C2468" s="564"/>
      <c r="D2468" s="564"/>
      <c r="E2468"/>
      <c r="F2468"/>
      <c r="G2468"/>
    </row>
    <row r="2469" spans="2:7" x14ac:dyDescent="0.25">
      <c r="B2469" s="564"/>
      <c r="C2469" s="564"/>
      <c r="D2469" s="564"/>
      <c r="E2469"/>
      <c r="F2469"/>
      <c r="G2469"/>
    </row>
    <row r="2470" spans="2:7" x14ac:dyDescent="0.25">
      <c r="B2470" s="564"/>
      <c r="C2470" s="564"/>
      <c r="D2470" s="564"/>
      <c r="E2470"/>
      <c r="F2470"/>
      <c r="G2470"/>
    </row>
    <row r="2471" spans="2:7" x14ac:dyDescent="0.25">
      <c r="B2471" s="564"/>
      <c r="C2471" s="564"/>
      <c r="D2471" s="564"/>
      <c r="E2471"/>
      <c r="F2471"/>
      <c r="G2471"/>
    </row>
    <row r="2472" spans="2:7" x14ac:dyDescent="0.25">
      <c r="B2472" s="564"/>
      <c r="C2472" s="564"/>
      <c r="D2472" s="564"/>
      <c r="E2472"/>
      <c r="F2472"/>
      <c r="G2472"/>
    </row>
    <row r="2473" spans="2:7" x14ac:dyDescent="0.25">
      <c r="B2473" s="564"/>
      <c r="C2473" s="564"/>
      <c r="D2473" s="564"/>
      <c r="E2473"/>
      <c r="F2473"/>
      <c r="G2473"/>
    </row>
    <row r="2474" spans="2:7" x14ac:dyDescent="0.25">
      <c r="B2474" s="564"/>
      <c r="C2474" s="564"/>
      <c r="D2474" s="564"/>
      <c r="E2474"/>
      <c r="F2474"/>
      <c r="G2474"/>
    </row>
    <row r="2475" spans="2:7" x14ac:dyDescent="0.25">
      <c r="B2475" s="564"/>
      <c r="C2475" s="564"/>
      <c r="D2475" s="564"/>
      <c r="E2475"/>
      <c r="F2475"/>
      <c r="G2475"/>
    </row>
    <row r="2476" spans="2:7" x14ac:dyDescent="0.25">
      <c r="B2476" s="564"/>
      <c r="C2476" s="564"/>
      <c r="D2476" s="564"/>
      <c r="E2476"/>
      <c r="F2476"/>
      <c r="G2476"/>
    </row>
    <row r="2477" spans="2:7" x14ac:dyDescent="0.25">
      <c r="B2477" s="564"/>
      <c r="C2477" s="564"/>
      <c r="D2477" s="564"/>
      <c r="E2477"/>
      <c r="F2477"/>
      <c r="G2477"/>
    </row>
    <row r="2478" spans="2:7" x14ac:dyDescent="0.25">
      <c r="B2478" s="564"/>
      <c r="C2478" s="564"/>
      <c r="D2478" s="564"/>
      <c r="E2478"/>
      <c r="F2478"/>
      <c r="G2478"/>
    </row>
    <row r="2479" spans="2:7" x14ac:dyDescent="0.25">
      <c r="B2479" s="564"/>
      <c r="C2479" s="564"/>
      <c r="D2479" s="564"/>
      <c r="E2479"/>
      <c r="F2479"/>
      <c r="G2479"/>
    </row>
    <row r="2480" spans="2:7" x14ac:dyDescent="0.25">
      <c r="B2480" s="564"/>
      <c r="C2480" s="564"/>
      <c r="D2480" s="564"/>
      <c r="E2480"/>
      <c r="F2480"/>
      <c r="G2480"/>
    </row>
    <row r="2481" spans="2:7" x14ac:dyDescent="0.25">
      <c r="B2481" s="564"/>
      <c r="C2481" s="564"/>
      <c r="D2481" s="564"/>
      <c r="E2481"/>
      <c r="F2481"/>
      <c r="G2481"/>
    </row>
    <row r="2482" spans="2:7" x14ac:dyDescent="0.25">
      <c r="B2482" s="564"/>
      <c r="C2482" s="564"/>
      <c r="D2482" s="564"/>
      <c r="E2482"/>
      <c r="F2482"/>
      <c r="G2482"/>
    </row>
    <row r="2483" spans="2:7" x14ac:dyDescent="0.25">
      <c r="B2483" s="564"/>
      <c r="C2483" s="564"/>
      <c r="D2483" s="564"/>
      <c r="E2483"/>
      <c r="F2483"/>
      <c r="G2483"/>
    </row>
    <row r="2484" spans="2:7" x14ac:dyDescent="0.25">
      <c r="B2484" s="564"/>
      <c r="C2484" s="564"/>
      <c r="D2484" s="564"/>
      <c r="E2484"/>
      <c r="F2484"/>
      <c r="G2484"/>
    </row>
    <row r="2485" spans="2:7" x14ac:dyDescent="0.25">
      <c r="B2485" s="564"/>
      <c r="C2485" s="564"/>
      <c r="D2485" s="564"/>
      <c r="E2485"/>
      <c r="F2485"/>
      <c r="G2485"/>
    </row>
    <row r="2486" spans="2:7" x14ac:dyDescent="0.25">
      <c r="B2486" s="564"/>
      <c r="C2486" s="564"/>
      <c r="D2486" s="564"/>
      <c r="E2486"/>
      <c r="F2486"/>
      <c r="G2486"/>
    </row>
    <row r="2487" spans="2:7" x14ac:dyDescent="0.25">
      <c r="B2487" s="564"/>
      <c r="C2487" s="564"/>
      <c r="D2487" s="564"/>
      <c r="E2487"/>
      <c r="F2487"/>
      <c r="G2487"/>
    </row>
    <row r="2488" spans="2:7" x14ac:dyDescent="0.25">
      <c r="B2488" s="564"/>
      <c r="C2488" s="564"/>
      <c r="D2488" s="564"/>
      <c r="E2488"/>
      <c r="F2488"/>
      <c r="G2488"/>
    </row>
    <row r="2489" spans="2:7" x14ac:dyDescent="0.25">
      <c r="B2489" s="564"/>
      <c r="C2489" s="564"/>
      <c r="D2489" s="564"/>
      <c r="E2489"/>
      <c r="F2489"/>
      <c r="G2489"/>
    </row>
    <row r="2490" spans="2:7" x14ac:dyDescent="0.25">
      <c r="B2490" s="564"/>
      <c r="C2490" s="564"/>
      <c r="D2490" s="564"/>
      <c r="E2490"/>
      <c r="F2490"/>
      <c r="G2490"/>
    </row>
    <row r="2491" spans="2:7" x14ac:dyDescent="0.25">
      <c r="B2491" s="564"/>
      <c r="C2491" s="564"/>
      <c r="D2491" s="564"/>
      <c r="E2491"/>
      <c r="F2491"/>
      <c r="G2491"/>
    </row>
    <row r="2492" spans="2:7" x14ac:dyDescent="0.25">
      <c r="B2492" s="564"/>
      <c r="C2492" s="564"/>
      <c r="D2492" s="564"/>
      <c r="E2492"/>
      <c r="F2492"/>
      <c r="G2492"/>
    </row>
    <row r="2493" spans="2:7" x14ac:dyDescent="0.25">
      <c r="B2493" s="564"/>
      <c r="C2493" s="564"/>
      <c r="D2493" s="564"/>
      <c r="E2493"/>
      <c r="F2493"/>
      <c r="G2493"/>
    </row>
    <row r="2494" spans="2:7" x14ac:dyDescent="0.25">
      <c r="B2494" s="564"/>
      <c r="C2494" s="564"/>
      <c r="D2494" s="564"/>
      <c r="E2494"/>
      <c r="F2494"/>
      <c r="G2494"/>
    </row>
    <row r="2495" spans="2:7" x14ac:dyDescent="0.25">
      <c r="B2495" s="564"/>
      <c r="C2495" s="564"/>
      <c r="D2495" s="564"/>
      <c r="E2495"/>
      <c r="F2495"/>
      <c r="G2495"/>
    </row>
    <row r="2496" spans="2:7" x14ac:dyDescent="0.25">
      <c r="B2496" s="564"/>
      <c r="C2496" s="564"/>
      <c r="D2496" s="564"/>
      <c r="E2496"/>
      <c r="F2496"/>
      <c r="G2496"/>
    </row>
    <row r="2497" spans="2:7" x14ac:dyDescent="0.25">
      <c r="B2497" s="564"/>
      <c r="C2497" s="564"/>
      <c r="D2497" s="564"/>
      <c r="E2497"/>
      <c r="F2497"/>
      <c r="G2497"/>
    </row>
    <row r="2498" spans="2:7" x14ac:dyDescent="0.25">
      <c r="B2498" s="564"/>
      <c r="C2498" s="564"/>
      <c r="D2498" s="564"/>
      <c r="E2498"/>
      <c r="F2498"/>
      <c r="G2498"/>
    </row>
    <row r="2499" spans="2:7" x14ac:dyDescent="0.25">
      <c r="B2499" s="564"/>
      <c r="C2499" s="564"/>
      <c r="D2499" s="564"/>
      <c r="E2499"/>
      <c r="F2499"/>
      <c r="G2499"/>
    </row>
    <row r="2500" spans="2:7" x14ac:dyDescent="0.25">
      <c r="B2500" s="564"/>
      <c r="C2500" s="564"/>
      <c r="D2500" s="564"/>
      <c r="E2500"/>
      <c r="F2500"/>
      <c r="G2500"/>
    </row>
    <row r="2501" spans="2:7" x14ac:dyDescent="0.25">
      <c r="B2501" s="564"/>
      <c r="C2501" s="564"/>
      <c r="D2501" s="564"/>
      <c r="E2501"/>
      <c r="F2501"/>
      <c r="G2501"/>
    </row>
    <row r="2502" spans="2:7" x14ac:dyDescent="0.25">
      <c r="B2502" s="564"/>
      <c r="C2502" s="564"/>
      <c r="D2502" s="564"/>
      <c r="E2502"/>
      <c r="F2502"/>
      <c r="G2502"/>
    </row>
    <row r="2503" spans="2:7" x14ac:dyDescent="0.25">
      <c r="B2503" s="564"/>
      <c r="C2503" s="564"/>
      <c r="D2503" s="564"/>
      <c r="E2503"/>
      <c r="F2503"/>
      <c r="G2503"/>
    </row>
    <row r="2504" spans="2:7" x14ac:dyDescent="0.25">
      <c r="B2504" s="564"/>
      <c r="C2504" s="564"/>
      <c r="D2504" s="564"/>
      <c r="E2504"/>
      <c r="F2504"/>
      <c r="G2504"/>
    </row>
    <row r="2505" spans="2:7" x14ac:dyDescent="0.25">
      <c r="B2505" s="564"/>
      <c r="C2505" s="564"/>
      <c r="D2505" s="564"/>
      <c r="E2505"/>
      <c r="F2505"/>
      <c r="G2505"/>
    </row>
    <row r="2506" spans="2:7" x14ac:dyDescent="0.25">
      <c r="B2506" s="564"/>
      <c r="C2506" s="564"/>
      <c r="D2506" s="564"/>
      <c r="E2506"/>
      <c r="F2506"/>
      <c r="G2506"/>
    </row>
    <row r="2507" spans="2:7" x14ac:dyDescent="0.25">
      <c r="B2507" s="564"/>
      <c r="C2507" s="564"/>
      <c r="D2507" s="564"/>
      <c r="E2507"/>
      <c r="F2507"/>
      <c r="G2507"/>
    </row>
    <row r="2508" spans="2:7" x14ac:dyDescent="0.25">
      <c r="B2508" s="564"/>
      <c r="C2508" s="564"/>
      <c r="D2508" s="564"/>
      <c r="E2508"/>
      <c r="F2508"/>
      <c r="G2508"/>
    </row>
    <row r="2509" spans="2:7" x14ac:dyDescent="0.25">
      <c r="B2509" s="564"/>
      <c r="C2509" s="564"/>
      <c r="D2509" s="564"/>
      <c r="E2509"/>
      <c r="F2509"/>
      <c r="G2509"/>
    </row>
    <row r="2510" spans="2:7" x14ac:dyDescent="0.25">
      <c r="B2510" s="564"/>
      <c r="C2510" s="564"/>
      <c r="D2510" s="564"/>
      <c r="E2510"/>
      <c r="F2510"/>
      <c r="G2510"/>
    </row>
    <row r="2511" spans="2:7" x14ac:dyDescent="0.25">
      <c r="B2511" s="564"/>
      <c r="C2511" s="564"/>
      <c r="D2511" s="564"/>
      <c r="E2511"/>
      <c r="F2511"/>
      <c r="G2511"/>
    </row>
    <row r="2512" spans="2:7" x14ac:dyDescent="0.25">
      <c r="B2512" s="564"/>
      <c r="C2512" s="564"/>
      <c r="D2512" s="564"/>
      <c r="E2512"/>
      <c r="F2512"/>
      <c r="G2512"/>
    </row>
    <row r="2513" spans="2:7" x14ac:dyDescent="0.25">
      <c r="B2513" s="564"/>
      <c r="C2513" s="564"/>
      <c r="D2513" s="564"/>
      <c r="E2513"/>
      <c r="F2513"/>
      <c r="G2513"/>
    </row>
    <row r="2514" spans="2:7" x14ac:dyDescent="0.25">
      <c r="B2514" s="564"/>
      <c r="C2514" s="564"/>
      <c r="D2514" s="564"/>
      <c r="E2514"/>
      <c r="F2514"/>
      <c r="G2514"/>
    </row>
    <row r="2515" spans="2:7" x14ac:dyDescent="0.25">
      <c r="B2515" s="564"/>
      <c r="C2515" s="564"/>
      <c r="D2515" s="564"/>
      <c r="E2515"/>
      <c r="F2515"/>
      <c r="G2515"/>
    </row>
    <row r="2516" spans="2:7" x14ac:dyDescent="0.25">
      <c r="B2516" s="564"/>
      <c r="C2516" s="564"/>
      <c r="D2516" s="564"/>
      <c r="E2516"/>
      <c r="F2516"/>
      <c r="G2516"/>
    </row>
    <row r="2517" spans="2:7" x14ac:dyDescent="0.25">
      <c r="B2517" s="564"/>
      <c r="C2517" s="564"/>
      <c r="D2517" s="564"/>
      <c r="E2517"/>
      <c r="F2517"/>
      <c r="G2517"/>
    </row>
    <row r="2518" spans="2:7" x14ac:dyDescent="0.25">
      <c r="B2518" s="564"/>
      <c r="C2518" s="564"/>
      <c r="D2518" s="564"/>
      <c r="E2518"/>
      <c r="F2518"/>
      <c r="G2518"/>
    </row>
    <row r="2519" spans="2:7" x14ac:dyDescent="0.25">
      <c r="B2519" s="564"/>
      <c r="C2519" s="564"/>
      <c r="D2519" s="564"/>
      <c r="E2519"/>
      <c r="F2519"/>
      <c r="G2519"/>
    </row>
    <row r="2520" spans="2:7" x14ac:dyDescent="0.25">
      <c r="B2520" s="564"/>
      <c r="C2520" s="564"/>
      <c r="D2520" s="564"/>
      <c r="E2520"/>
      <c r="F2520"/>
      <c r="G2520"/>
    </row>
    <row r="2521" spans="2:7" x14ac:dyDescent="0.25">
      <c r="B2521" s="564"/>
      <c r="C2521" s="564"/>
      <c r="D2521" s="564"/>
      <c r="E2521"/>
      <c r="F2521"/>
      <c r="G2521"/>
    </row>
    <row r="2522" spans="2:7" x14ac:dyDescent="0.25">
      <c r="B2522" s="564"/>
      <c r="C2522" s="564"/>
      <c r="D2522" s="564"/>
      <c r="E2522"/>
      <c r="F2522"/>
      <c r="G2522"/>
    </row>
    <row r="2523" spans="2:7" x14ac:dyDescent="0.25">
      <c r="B2523" s="564"/>
      <c r="C2523" s="564"/>
      <c r="D2523" s="564"/>
      <c r="E2523"/>
      <c r="F2523"/>
      <c r="G2523"/>
    </row>
    <row r="2524" spans="2:7" x14ac:dyDescent="0.25">
      <c r="B2524" s="564"/>
      <c r="C2524" s="564"/>
      <c r="D2524" s="564"/>
      <c r="E2524"/>
      <c r="F2524"/>
      <c r="G2524"/>
    </row>
    <row r="2525" spans="2:7" x14ac:dyDescent="0.25">
      <c r="B2525" s="564"/>
      <c r="C2525" s="564"/>
      <c r="D2525" s="564"/>
      <c r="E2525"/>
      <c r="F2525"/>
      <c r="G2525"/>
    </row>
    <row r="2526" spans="2:7" x14ac:dyDescent="0.25">
      <c r="B2526" s="564"/>
      <c r="C2526" s="564"/>
      <c r="D2526" s="564"/>
      <c r="E2526"/>
      <c r="F2526"/>
      <c r="G2526"/>
    </row>
    <row r="2527" spans="2:7" x14ac:dyDescent="0.25">
      <c r="B2527" s="564"/>
      <c r="C2527" s="564"/>
      <c r="D2527" s="564"/>
      <c r="E2527"/>
      <c r="F2527"/>
      <c r="G2527"/>
    </row>
    <row r="2528" spans="2:7" x14ac:dyDescent="0.25">
      <c r="B2528" s="564"/>
      <c r="C2528" s="564"/>
      <c r="D2528" s="564"/>
      <c r="E2528"/>
      <c r="F2528"/>
      <c r="G2528"/>
    </row>
    <row r="2529" spans="2:7" x14ac:dyDescent="0.25">
      <c r="B2529" s="564"/>
      <c r="C2529" s="564"/>
      <c r="D2529" s="564"/>
      <c r="E2529"/>
      <c r="F2529"/>
      <c r="G2529"/>
    </row>
    <row r="2530" spans="2:7" x14ac:dyDescent="0.25">
      <c r="B2530" s="564"/>
      <c r="C2530" s="564"/>
      <c r="D2530" s="564"/>
      <c r="E2530"/>
      <c r="F2530"/>
      <c r="G2530"/>
    </row>
    <row r="2531" spans="2:7" x14ac:dyDescent="0.25">
      <c r="B2531" s="564"/>
      <c r="C2531" s="564"/>
      <c r="D2531" s="564"/>
      <c r="E2531"/>
      <c r="F2531"/>
      <c r="G2531"/>
    </row>
    <row r="2532" spans="2:7" x14ac:dyDescent="0.25">
      <c r="B2532" s="564"/>
      <c r="C2532" s="564"/>
      <c r="D2532" s="564"/>
      <c r="E2532"/>
      <c r="F2532"/>
      <c r="G2532"/>
    </row>
    <row r="2533" spans="2:7" x14ac:dyDescent="0.25">
      <c r="B2533" s="564"/>
      <c r="C2533" s="564"/>
      <c r="D2533" s="564"/>
      <c r="E2533"/>
      <c r="F2533"/>
      <c r="G2533"/>
    </row>
    <row r="2534" spans="2:7" x14ac:dyDescent="0.25">
      <c r="B2534" s="564"/>
      <c r="C2534" s="564"/>
      <c r="D2534" s="564"/>
      <c r="E2534"/>
      <c r="F2534"/>
      <c r="G2534"/>
    </row>
    <row r="2535" spans="2:7" x14ac:dyDescent="0.25">
      <c r="B2535" s="564"/>
      <c r="C2535" s="564"/>
      <c r="D2535" s="564"/>
      <c r="E2535"/>
      <c r="F2535"/>
      <c r="G2535"/>
    </row>
    <row r="2536" spans="2:7" x14ac:dyDescent="0.25">
      <c r="B2536" s="564"/>
      <c r="C2536" s="564"/>
      <c r="D2536" s="564"/>
      <c r="E2536"/>
      <c r="F2536"/>
      <c r="G2536"/>
    </row>
    <row r="2537" spans="2:7" x14ac:dyDescent="0.25">
      <c r="B2537" s="564"/>
      <c r="C2537" s="564"/>
      <c r="D2537" s="564"/>
      <c r="E2537"/>
      <c r="F2537"/>
      <c r="G2537"/>
    </row>
    <row r="2538" spans="2:7" x14ac:dyDescent="0.25">
      <c r="B2538" s="564"/>
      <c r="C2538" s="564"/>
      <c r="D2538" s="564"/>
      <c r="E2538"/>
      <c r="F2538"/>
      <c r="G2538"/>
    </row>
    <row r="2539" spans="2:7" x14ac:dyDescent="0.25">
      <c r="B2539" s="564"/>
      <c r="C2539" s="564"/>
      <c r="D2539" s="564"/>
      <c r="E2539"/>
      <c r="F2539"/>
      <c r="G2539"/>
    </row>
    <row r="2540" spans="2:7" x14ac:dyDescent="0.25">
      <c r="B2540" s="564"/>
      <c r="C2540" s="564"/>
      <c r="D2540" s="564"/>
      <c r="E2540"/>
      <c r="F2540"/>
      <c r="G2540"/>
    </row>
    <row r="2541" spans="2:7" x14ac:dyDescent="0.25">
      <c r="B2541" s="564"/>
      <c r="C2541" s="564"/>
      <c r="D2541" s="564"/>
      <c r="E2541"/>
      <c r="F2541"/>
      <c r="G2541"/>
    </row>
    <row r="2542" spans="2:7" x14ac:dyDescent="0.25">
      <c r="B2542" s="564"/>
      <c r="C2542" s="564"/>
      <c r="D2542" s="564"/>
      <c r="E2542"/>
      <c r="F2542"/>
      <c r="G2542"/>
    </row>
    <row r="2543" spans="2:7" x14ac:dyDescent="0.25">
      <c r="B2543" s="564"/>
      <c r="C2543" s="564"/>
      <c r="D2543" s="564"/>
      <c r="E2543"/>
      <c r="F2543"/>
      <c r="G2543"/>
    </row>
    <row r="2544" spans="2:7" x14ac:dyDescent="0.25">
      <c r="B2544" s="564"/>
      <c r="C2544" s="564"/>
      <c r="D2544" s="564"/>
      <c r="E2544"/>
      <c r="F2544"/>
      <c r="G2544"/>
    </row>
    <row r="2545" spans="2:7" x14ac:dyDescent="0.25">
      <c r="B2545" s="564"/>
      <c r="C2545" s="564"/>
      <c r="D2545" s="564"/>
      <c r="E2545"/>
      <c r="F2545"/>
      <c r="G2545"/>
    </row>
    <row r="2546" spans="2:7" x14ac:dyDescent="0.25">
      <c r="B2546" s="564"/>
      <c r="C2546" s="564"/>
      <c r="D2546" s="564"/>
      <c r="E2546"/>
      <c r="F2546"/>
      <c r="G2546"/>
    </row>
    <row r="2547" spans="2:7" x14ac:dyDescent="0.25">
      <c r="B2547" s="564"/>
      <c r="C2547" s="564"/>
      <c r="D2547" s="564"/>
      <c r="E2547"/>
      <c r="F2547"/>
      <c r="G2547"/>
    </row>
    <row r="2548" spans="2:7" x14ac:dyDescent="0.25">
      <c r="B2548" s="564"/>
      <c r="C2548" s="564"/>
      <c r="D2548" s="564"/>
      <c r="E2548"/>
      <c r="F2548"/>
      <c r="G2548"/>
    </row>
    <row r="2549" spans="2:7" x14ac:dyDescent="0.25">
      <c r="B2549" s="564"/>
      <c r="C2549" s="564"/>
      <c r="D2549" s="564"/>
      <c r="E2549"/>
      <c r="F2549"/>
      <c r="G2549"/>
    </row>
    <row r="2550" spans="2:7" x14ac:dyDescent="0.25">
      <c r="B2550" s="564"/>
      <c r="C2550" s="564"/>
      <c r="D2550" s="564"/>
      <c r="E2550"/>
      <c r="F2550"/>
      <c r="G2550"/>
    </row>
    <row r="2551" spans="2:7" x14ac:dyDescent="0.25">
      <c r="B2551" s="564"/>
      <c r="C2551" s="564"/>
      <c r="D2551" s="564"/>
      <c r="E2551"/>
      <c r="F2551"/>
      <c r="G2551"/>
    </row>
    <row r="2552" spans="2:7" x14ac:dyDescent="0.25">
      <c r="B2552" s="564"/>
      <c r="C2552" s="564"/>
      <c r="D2552" s="564"/>
      <c r="E2552"/>
      <c r="F2552"/>
      <c r="G2552"/>
    </row>
    <row r="2553" spans="2:7" x14ac:dyDescent="0.25">
      <c r="B2553" s="564"/>
      <c r="C2553" s="564"/>
      <c r="D2553" s="564"/>
      <c r="E2553"/>
      <c r="F2553"/>
      <c r="G2553"/>
    </row>
    <row r="2554" spans="2:7" x14ac:dyDescent="0.25">
      <c r="B2554" s="564"/>
      <c r="C2554" s="564"/>
      <c r="D2554" s="564"/>
      <c r="E2554"/>
      <c r="F2554"/>
      <c r="G2554"/>
    </row>
    <row r="2555" spans="2:7" x14ac:dyDescent="0.25">
      <c r="B2555" s="564"/>
      <c r="C2555" s="564"/>
      <c r="D2555" s="564"/>
      <c r="E2555"/>
      <c r="F2555"/>
      <c r="G2555"/>
    </row>
    <row r="2556" spans="2:7" x14ac:dyDescent="0.25">
      <c r="B2556" s="564"/>
      <c r="C2556" s="564"/>
      <c r="D2556" s="564"/>
      <c r="E2556"/>
      <c r="F2556"/>
      <c r="G2556"/>
    </row>
    <row r="2557" spans="2:7" x14ac:dyDescent="0.25">
      <c r="B2557" s="564"/>
      <c r="C2557" s="564"/>
      <c r="D2557" s="564"/>
      <c r="E2557"/>
      <c r="F2557"/>
      <c r="G2557"/>
    </row>
    <row r="2558" spans="2:7" x14ac:dyDescent="0.25">
      <c r="B2558" s="564"/>
      <c r="C2558" s="564"/>
      <c r="D2558" s="564"/>
      <c r="E2558"/>
      <c r="F2558"/>
      <c r="G2558"/>
    </row>
    <row r="2559" spans="2:7" x14ac:dyDescent="0.25">
      <c r="B2559" s="564"/>
      <c r="C2559" s="564"/>
      <c r="D2559" s="564"/>
      <c r="E2559"/>
      <c r="F2559"/>
      <c r="G2559"/>
    </row>
    <row r="2560" spans="2:7" x14ac:dyDescent="0.25">
      <c r="B2560" s="564"/>
      <c r="C2560" s="564"/>
      <c r="D2560" s="564"/>
      <c r="E2560"/>
      <c r="F2560"/>
      <c r="G2560"/>
    </row>
    <row r="2561" spans="2:7" x14ac:dyDescent="0.25">
      <c r="B2561" s="564"/>
      <c r="C2561" s="564"/>
      <c r="D2561" s="564"/>
      <c r="E2561"/>
      <c r="F2561"/>
      <c r="G2561"/>
    </row>
    <row r="2562" spans="2:7" x14ac:dyDescent="0.25">
      <c r="B2562" s="564"/>
      <c r="C2562" s="564"/>
      <c r="D2562" s="564"/>
      <c r="E2562"/>
      <c r="F2562"/>
      <c r="G2562"/>
    </row>
    <row r="2563" spans="2:7" x14ac:dyDescent="0.25">
      <c r="B2563" s="564"/>
      <c r="C2563" s="564"/>
      <c r="D2563" s="564"/>
      <c r="E2563"/>
      <c r="F2563"/>
      <c r="G2563"/>
    </row>
    <row r="2564" spans="2:7" x14ac:dyDescent="0.25">
      <c r="B2564" s="564"/>
      <c r="C2564" s="564"/>
      <c r="D2564" s="564"/>
      <c r="E2564"/>
      <c r="F2564"/>
      <c r="G2564"/>
    </row>
    <row r="2565" spans="2:7" x14ac:dyDescent="0.25">
      <c r="B2565" s="564"/>
      <c r="C2565" s="564"/>
      <c r="D2565" s="564"/>
      <c r="E2565"/>
      <c r="F2565"/>
      <c r="G2565"/>
    </row>
    <row r="2566" spans="2:7" x14ac:dyDescent="0.25">
      <c r="B2566" s="564"/>
      <c r="C2566" s="564"/>
      <c r="D2566" s="564"/>
      <c r="E2566"/>
      <c r="F2566"/>
      <c r="G2566"/>
    </row>
    <row r="2567" spans="2:7" x14ac:dyDescent="0.25">
      <c r="B2567" s="564"/>
      <c r="C2567" s="564"/>
      <c r="D2567" s="564"/>
      <c r="E2567"/>
      <c r="F2567"/>
      <c r="G2567"/>
    </row>
    <row r="2568" spans="2:7" x14ac:dyDescent="0.25">
      <c r="B2568" s="564"/>
      <c r="C2568" s="564"/>
      <c r="D2568" s="564"/>
      <c r="E2568"/>
      <c r="F2568"/>
      <c r="G2568"/>
    </row>
    <row r="2569" spans="2:7" x14ac:dyDescent="0.25">
      <c r="B2569" s="564"/>
      <c r="C2569" s="564"/>
      <c r="D2569" s="564"/>
      <c r="E2569"/>
      <c r="F2569"/>
      <c r="G2569"/>
    </row>
    <row r="2570" spans="2:7" x14ac:dyDescent="0.25">
      <c r="B2570" s="564"/>
      <c r="C2570" s="564"/>
      <c r="D2570" s="564"/>
      <c r="E2570"/>
      <c r="F2570"/>
      <c r="G2570"/>
    </row>
    <row r="2571" spans="2:7" x14ac:dyDescent="0.25">
      <c r="B2571" s="564"/>
      <c r="C2571" s="564"/>
      <c r="D2571" s="564"/>
      <c r="E2571"/>
      <c r="F2571"/>
      <c r="G2571"/>
    </row>
    <row r="2572" spans="2:7" x14ac:dyDescent="0.25">
      <c r="B2572" s="564"/>
      <c r="C2572" s="564"/>
      <c r="D2572" s="564"/>
      <c r="E2572"/>
      <c r="F2572"/>
      <c r="G2572"/>
    </row>
    <row r="2573" spans="2:7" x14ac:dyDescent="0.25">
      <c r="B2573" s="564"/>
      <c r="C2573" s="564"/>
      <c r="D2573" s="564"/>
      <c r="E2573"/>
      <c r="F2573"/>
      <c r="G2573"/>
    </row>
    <row r="2574" spans="2:7" x14ac:dyDescent="0.25">
      <c r="B2574" s="564"/>
      <c r="C2574" s="564"/>
      <c r="D2574" s="564"/>
      <c r="E2574"/>
      <c r="F2574"/>
      <c r="G2574"/>
    </row>
    <row r="2575" spans="2:7" x14ac:dyDescent="0.25">
      <c r="B2575" s="564"/>
      <c r="C2575" s="564"/>
      <c r="D2575" s="564"/>
      <c r="E2575"/>
      <c r="F2575"/>
      <c r="G2575"/>
    </row>
    <row r="2576" spans="2:7" x14ac:dyDescent="0.25">
      <c r="B2576" s="564"/>
      <c r="C2576" s="564"/>
      <c r="D2576" s="564"/>
      <c r="E2576"/>
      <c r="F2576"/>
      <c r="G2576"/>
    </row>
    <row r="2577" spans="2:7" x14ac:dyDescent="0.25">
      <c r="B2577" s="564"/>
      <c r="C2577" s="564"/>
      <c r="D2577" s="564"/>
      <c r="E2577"/>
      <c r="F2577"/>
      <c r="G2577"/>
    </row>
    <row r="2578" spans="2:7" x14ac:dyDescent="0.25">
      <c r="B2578" s="564"/>
      <c r="C2578" s="564"/>
      <c r="D2578" s="564"/>
      <c r="E2578"/>
      <c r="F2578"/>
      <c r="G2578"/>
    </row>
    <row r="2579" spans="2:7" x14ac:dyDescent="0.25">
      <c r="B2579" s="564"/>
      <c r="C2579" s="564"/>
      <c r="D2579" s="564"/>
      <c r="E2579"/>
      <c r="F2579"/>
      <c r="G2579"/>
    </row>
    <row r="2580" spans="2:7" x14ac:dyDescent="0.25">
      <c r="B2580" s="564"/>
      <c r="C2580" s="564"/>
      <c r="D2580" s="564"/>
      <c r="E2580"/>
      <c r="F2580"/>
      <c r="G2580"/>
    </row>
    <row r="2581" spans="2:7" x14ac:dyDescent="0.25">
      <c r="B2581" s="564"/>
      <c r="C2581" s="564"/>
      <c r="D2581" s="564"/>
      <c r="E2581"/>
      <c r="F2581"/>
      <c r="G2581"/>
    </row>
    <row r="2582" spans="2:7" x14ac:dyDescent="0.25">
      <c r="B2582" s="564"/>
      <c r="C2582" s="564"/>
      <c r="D2582" s="564"/>
      <c r="E2582"/>
      <c r="F2582"/>
      <c r="G2582"/>
    </row>
    <row r="2583" spans="2:7" x14ac:dyDescent="0.25">
      <c r="B2583" s="564"/>
      <c r="C2583" s="564"/>
      <c r="D2583" s="564"/>
      <c r="E2583"/>
      <c r="F2583"/>
      <c r="G2583"/>
    </row>
    <row r="2584" spans="2:7" x14ac:dyDescent="0.25">
      <c r="B2584" s="564"/>
      <c r="C2584" s="564"/>
      <c r="D2584" s="564"/>
      <c r="E2584"/>
      <c r="F2584"/>
      <c r="G2584"/>
    </row>
    <row r="2585" spans="2:7" x14ac:dyDescent="0.25">
      <c r="B2585" s="564"/>
      <c r="C2585" s="564"/>
      <c r="D2585" s="564"/>
      <c r="E2585"/>
      <c r="F2585"/>
      <c r="G2585"/>
    </row>
    <row r="2586" spans="2:7" x14ac:dyDescent="0.25">
      <c r="B2586" s="564"/>
      <c r="C2586" s="564"/>
      <c r="D2586" s="564"/>
      <c r="E2586"/>
      <c r="F2586"/>
      <c r="G2586"/>
    </row>
    <row r="2587" spans="2:7" x14ac:dyDescent="0.25">
      <c r="B2587" s="564"/>
      <c r="C2587" s="564"/>
      <c r="D2587" s="564"/>
      <c r="E2587"/>
      <c r="F2587"/>
      <c r="G2587"/>
    </row>
    <row r="2588" spans="2:7" x14ac:dyDescent="0.25">
      <c r="B2588" s="564"/>
      <c r="C2588" s="564"/>
      <c r="D2588" s="564"/>
      <c r="E2588"/>
      <c r="F2588"/>
      <c r="G2588"/>
    </row>
    <row r="2589" spans="2:7" x14ac:dyDescent="0.25">
      <c r="B2589" s="564"/>
      <c r="C2589" s="564"/>
      <c r="D2589" s="564"/>
      <c r="E2589"/>
      <c r="F2589"/>
      <c r="G2589"/>
    </row>
    <row r="2590" spans="2:7" x14ac:dyDescent="0.25">
      <c r="B2590" s="564"/>
      <c r="C2590" s="564"/>
      <c r="D2590" s="564"/>
      <c r="E2590"/>
      <c r="F2590"/>
      <c r="G2590"/>
    </row>
    <row r="2591" spans="2:7" x14ac:dyDescent="0.25">
      <c r="B2591" s="564"/>
      <c r="C2591" s="564"/>
      <c r="D2591" s="564"/>
      <c r="E2591"/>
      <c r="F2591"/>
      <c r="G2591"/>
    </row>
    <row r="2592" spans="2:7" x14ac:dyDescent="0.25">
      <c r="B2592" s="564"/>
      <c r="C2592" s="564"/>
      <c r="D2592" s="564"/>
      <c r="E2592"/>
      <c r="F2592"/>
      <c r="G2592"/>
    </row>
    <row r="2593" spans="2:7" x14ac:dyDescent="0.25">
      <c r="B2593" s="564"/>
      <c r="C2593" s="564"/>
      <c r="D2593" s="564"/>
      <c r="E2593"/>
      <c r="F2593"/>
      <c r="G2593"/>
    </row>
    <row r="2594" spans="2:7" x14ac:dyDescent="0.25">
      <c r="B2594" s="564"/>
      <c r="C2594" s="564"/>
      <c r="D2594" s="564"/>
      <c r="E2594"/>
      <c r="F2594"/>
      <c r="G2594"/>
    </row>
    <row r="2595" spans="2:7" x14ac:dyDescent="0.25">
      <c r="B2595" s="564"/>
      <c r="C2595" s="564"/>
      <c r="D2595" s="564"/>
      <c r="E2595"/>
      <c r="F2595"/>
      <c r="G2595"/>
    </row>
    <row r="2596" spans="2:7" x14ac:dyDescent="0.25">
      <c r="B2596" s="564"/>
      <c r="C2596" s="564"/>
      <c r="D2596" s="564"/>
      <c r="E2596"/>
      <c r="F2596"/>
      <c r="G2596"/>
    </row>
    <row r="2597" spans="2:7" x14ac:dyDescent="0.25">
      <c r="B2597" s="564"/>
      <c r="C2597" s="564"/>
      <c r="D2597" s="564"/>
      <c r="E2597"/>
      <c r="F2597"/>
      <c r="G2597"/>
    </row>
    <row r="2598" spans="2:7" x14ac:dyDescent="0.25">
      <c r="B2598" s="564"/>
      <c r="C2598" s="564"/>
      <c r="D2598" s="564"/>
      <c r="E2598"/>
      <c r="F2598"/>
      <c r="G2598"/>
    </row>
    <row r="2599" spans="2:7" x14ac:dyDescent="0.25">
      <c r="B2599" s="564"/>
      <c r="C2599" s="564"/>
      <c r="D2599" s="564"/>
      <c r="E2599"/>
      <c r="F2599"/>
      <c r="G2599"/>
    </row>
    <row r="2600" spans="2:7" x14ac:dyDescent="0.25">
      <c r="B2600" s="564"/>
      <c r="C2600" s="564"/>
      <c r="D2600" s="564"/>
      <c r="E2600"/>
      <c r="F2600"/>
      <c r="G2600"/>
    </row>
    <row r="2601" spans="2:7" x14ac:dyDescent="0.25">
      <c r="B2601" s="564"/>
      <c r="C2601" s="564"/>
      <c r="D2601" s="564"/>
      <c r="E2601"/>
      <c r="F2601"/>
      <c r="G2601"/>
    </row>
    <row r="2602" spans="2:7" x14ac:dyDescent="0.25">
      <c r="B2602" s="564"/>
      <c r="C2602" s="564"/>
      <c r="D2602" s="564"/>
      <c r="E2602"/>
      <c r="F2602"/>
      <c r="G2602"/>
    </row>
    <row r="2603" spans="2:7" x14ac:dyDescent="0.25">
      <c r="B2603" s="564"/>
      <c r="C2603" s="564"/>
      <c r="D2603" s="564"/>
      <c r="E2603"/>
      <c r="F2603"/>
      <c r="G2603"/>
    </row>
    <row r="2604" spans="2:7" x14ac:dyDescent="0.25">
      <c r="B2604" s="564"/>
      <c r="C2604" s="564"/>
      <c r="D2604" s="564"/>
      <c r="E2604"/>
      <c r="F2604"/>
      <c r="G2604"/>
    </row>
    <row r="2605" spans="2:7" x14ac:dyDescent="0.25">
      <c r="B2605" s="564"/>
      <c r="C2605" s="564"/>
      <c r="D2605" s="564"/>
      <c r="E2605"/>
      <c r="F2605"/>
      <c r="G2605"/>
    </row>
    <row r="2606" spans="2:7" x14ac:dyDescent="0.25">
      <c r="B2606" s="564"/>
      <c r="C2606" s="564"/>
      <c r="D2606" s="564"/>
      <c r="E2606"/>
      <c r="F2606"/>
      <c r="G2606"/>
    </row>
    <row r="2607" spans="2:7" x14ac:dyDescent="0.25">
      <c r="B2607" s="564"/>
      <c r="C2607" s="564"/>
      <c r="D2607" s="564"/>
      <c r="E2607"/>
      <c r="F2607"/>
      <c r="G2607"/>
    </row>
    <row r="2608" spans="2:7" x14ac:dyDescent="0.25">
      <c r="B2608" s="564"/>
      <c r="C2608" s="564"/>
      <c r="D2608" s="564"/>
      <c r="E2608"/>
      <c r="F2608"/>
      <c r="G2608"/>
    </row>
    <row r="2609" spans="2:7" x14ac:dyDescent="0.25">
      <c r="B2609" s="564"/>
      <c r="C2609" s="564"/>
      <c r="D2609" s="564"/>
      <c r="E2609"/>
      <c r="F2609"/>
      <c r="G2609"/>
    </row>
    <row r="2610" spans="2:7" x14ac:dyDescent="0.25">
      <c r="B2610" s="564"/>
      <c r="C2610" s="564"/>
      <c r="D2610" s="564"/>
      <c r="E2610"/>
      <c r="F2610"/>
      <c r="G2610"/>
    </row>
    <row r="2611" spans="2:7" x14ac:dyDescent="0.25">
      <c r="B2611" s="564"/>
      <c r="C2611" s="564"/>
      <c r="D2611" s="564"/>
      <c r="E2611"/>
      <c r="F2611"/>
      <c r="G2611"/>
    </row>
    <row r="2612" spans="2:7" x14ac:dyDescent="0.25">
      <c r="B2612" s="564"/>
      <c r="C2612" s="564"/>
      <c r="D2612" s="564"/>
      <c r="E2612"/>
      <c r="F2612"/>
      <c r="G2612"/>
    </row>
    <row r="2613" spans="2:7" x14ac:dyDescent="0.25">
      <c r="B2613" s="564"/>
      <c r="C2613" s="564"/>
      <c r="D2613" s="564"/>
      <c r="E2613"/>
      <c r="F2613"/>
      <c r="G2613"/>
    </row>
    <row r="2614" spans="2:7" x14ac:dyDescent="0.25">
      <c r="B2614" s="564"/>
      <c r="C2614" s="564"/>
      <c r="D2614" s="564"/>
      <c r="E2614"/>
      <c r="F2614"/>
      <c r="G2614"/>
    </row>
    <row r="2615" spans="2:7" x14ac:dyDescent="0.25">
      <c r="B2615" s="564"/>
      <c r="C2615" s="564"/>
      <c r="D2615" s="564"/>
      <c r="E2615"/>
      <c r="F2615"/>
      <c r="G2615"/>
    </row>
    <row r="2616" spans="2:7" x14ac:dyDescent="0.25">
      <c r="B2616" s="564"/>
      <c r="C2616" s="564"/>
      <c r="D2616" s="564"/>
      <c r="E2616"/>
      <c r="F2616"/>
      <c r="G2616"/>
    </row>
    <row r="2617" spans="2:7" x14ac:dyDescent="0.25">
      <c r="B2617" s="564"/>
      <c r="C2617" s="564"/>
      <c r="D2617" s="564"/>
      <c r="E2617"/>
      <c r="F2617"/>
      <c r="G2617"/>
    </row>
    <row r="2618" spans="2:7" x14ac:dyDescent="0.25">
      <c r="B2618" s="564"/>
      <c r="C2618" s="564"/>
      <c r="D2618" s="564"/>
      <c r="E2618"/>
      <c r="F2618"/>
      <c r="G2618"/>
    </row>
    <row r="2619" spans="2:7" x14ac:dyDescent="0.25">
      <c r="B2619" s="564"/>
      <c r="C2619" s="564"/>
      <c r="D2619" s="564"/>
      <c r="E2619"/>
      <c r="F2619"/>
      <c r="G2619"/>
    </row>
    <row r="2620" spans="2:7" x14ac:dyDescent="0.25">
      <c r="B2620" s="564"/>
      <c r="C2620" s="564"/>
      <c r="D2620" s="564"/>
      <c r="E2620"/>
      <c r="F2620"/>
      <c r="G2620"/>
    </row>
    <row r="2621" spans="2:7" x14ac:dyDescent="0.25">
      <c r="B2621" s="564"/>
      <c r="C2621" s="564"/>
      <c r="D2621" s="564"/>
      <c r="E2621"/>
      <c r="F2621"/>
      <c r="G2621"/>
    </row>
    <row r="2622" spans="2:7" x14ac:dyDescent="0.25">
      <c r="B2622" s="564"/>
      <c r="C2622" s="564"/>
      <c r="D2622" s="564"/>
      <c r="E2622"/>
      <c r="F2622"/>
      <c r="G2622"/>
    </row>
    <row r="2623" spans="2:7" x14ac:dyDescent="0.25">
      <c r="B2623" s="564"/>
      <c r="C2623" s="564"/>
      <c r="D2623" s="564"/>
      <c r="E2623"/>
      <c r="F2623"/>
      <c r="G2623"/>
    </row>
    <row r="2624" spans="2:7" x14ac:dyDescent="0.25">
      <c r="B2624" s="564"/>
      <c r="C2624" s="564"/>
      <c r="D2624" s="564"/>
      <c r="E2624"/>
      <c r="F2624"/>
      <c r="G2624"/>
    </row>
    <row r="2625" spans="2:7" x14ac:dyDescent="0.25">
      <c r="B2625" s="564"/>
      <c r="C2625" s="564"/>
      <c r="D2625" s="564"/>
      <c r="E2625"/>
      <c r="F2625"/>
      <c r="G2625"/>
    </row>
    <row r="2626" spans="2:7" x14ac:dyDescent="0.25">
      <c r="B2626" s="564"/>
      <c r="C2626" s="564"/>
      <c r="D2626" s="564"/>
      <c r="E2626"/>
      <c r="F2626"/>
      <c r="G2626"/>
    </row>
    <row r="2627" spans="2:7" x14ac:dyDescent="0.25">
      <c r="B2627" s="564"/>
      <c r="C2627" s="564"/>
      <c r="D2627" s="564"/>
      <c r="E2627"/>
      <c r="F2627"/>
      <c r="G2627"/>
    </row>
    <row r="2628" spans="2:7" x14ac:dyDescent="0.25">
      <c r="B2628" s="564"/>
      <c r="C2628" s="564"/>
      <c r="D2628" s="564"/>
      <c r="E2628"/>
      <c r="F2628"/>
      <c r="G2628"/>
    </row>
    <row r="2629" spans="2:7" x14ac:dyDescent="0.25">
      <c r="B2629" s="564"/>
      <c r="C2629" s="564"/>
      <c r="D2629" s="564"/>
      <c r="E2629"/>
      <c r="F2629"/>
      <c r="G2629"/>
    </row>
    <row r="2630" spans="2:7" x14ac:dyDescent="0.25">
      <c r="B2630" s="564"/>
      <c r="C2630" s="564"/>
      <c r="D2630" s="564"/>
      <c r="E2630"/>
      <c r="F2630"/>
      <c r="G2630"/>
    </row>
    <row r="2631" spans="2:7" x14ac:dyDescent="0.25">
      <c r="B2631" s="564"/>
      <c r="C2631" s="564"/>
      <c r="D2631" s="564"/>
      <c r="E2631"/>
      <c r="F2631"/>
      <c r="G2631"/>
    </row>
    <row r="2632" spans="2:7" x14ac:dyDescent="0.25">
      <c r="B2632" s="564"/>
      <c r="C2632" s="564"/>
      <c r="D2632" s="564"/>
      <c r="E2632"/>
      <c r="F2632"/>
      <c r="G2632"/>
    </row>
    <row r="2633" spans="2:7" x14ac:dyDescent="0.25">
      <c r="B2633" s="564"/>
      <c r="C2633" s="564"/>
      <c r="D2633" s="564"/>
      <c r="E2633"/>
      <c r="F2633"/>
      <c r="G2633"/>
    </row>
    <row r="2634" spans="2:7" x14ac:dyDescent="0.25">
      <c r="B2634" s="564"/>
      <c r="C2634" s="564"/>
      <c r="D2634" s="564"/>
      <c r="E2634"/>
      <c r="F2634"/>
      <c r="G2634"/>
    </row>
    <row r="2635" spans="2:7" x14ac:dyDescent="0.25">
      <c r="B2635" s="564"/>
      <c r="C2635" s="564"/>
      <c r="D2635" s="564"/>
      <c r="E2635"/>
      <c r="F2635"/>
      <c r="G2635"/>
    </row>
    <row r="2636" spans="2:7" x14ac:dyDescent="0.25">
      <c r="B2636" s="564"/>
      <c r="C2636" s="564"/>
      <c r="D2636" s="564"/>
      <c r="E2636"/>
      <c r="F2636"/>
      <c r="G2636"/>
    </row>
    <row r="2637" spans="2:7" x14ac:dyDescent="0.25">
      <c r="B2637" s="564"/>
      <c r="C2637" s="564"/>
      <c r="D2637" s="564"/>
      <c r="E2637"/>
      <c r="F2637"/>
      <c r="G2637"/>
    </row>
    <row r="2638" spans="2:7" x14ac:dyDescent="0.25">
      <c r="B2638" s="564"/>
      <c r="C2638" s="564"/>
      <c r="D2638" s="564"/>
      <c r="E2638"/>
      <c r="F2638"/>
      <c r="G2638"/>
    </row>
    <row r="2639" spans="2:7" x14ac:dyDescent="0.25">
      <c r="B2639" s="564"/>
      <c r="C2639" s="564"/>
      <c r="D2639" s="564"/>
      <c r="E2639"/>
      <c r="F2639"/>
      <c r="G2639"/>
    </row>
    <row r="2640" spans="2:7" x14ac:dyDescent="0.25">
      <c r="B2640" s="564"/>
      <c r="C2640" s="564"/>
      <c r="D2640" s="564"/>
      <c r="E2640"/>
      <c r="F2640"/>
      <c r="G2640"/>
    </row>
    <row r="2641" spans="2:7" x14ac:dyDescent="0.25">
      <c r="B2641" s="564"/>
      <c r="C2641" s="564"/>
      <c r="D2641" s="564"/>
      <c r="E2641"/>
      <c r="F2641"/>
      <c r="G2641"/>
    </row>
    <row r="2642" spans="2:7" x14ac:dyDescent="0.25">
      <c r="B2642" s="564"/>
      <c r="C2642" s="564"/>
      <c r="D2642" s="564"/>
      <c r="E2642"/>
      <c r="F2642"/>
      <c r="G2642"/>
    </row>
    <row r="2643" spans="2:7" x14ac:dyDescent="0.25">
      <c r="B2643" s="564"/>
      <c r="C2643" s="564"/>
      <c r="D2643" s="564"/>
      <c r="E2643"/>
      <c r="F2643"/>
      <c r="G2643"/>
    </row>
    <row r="2644" spans="2:7" x14ac:dyDescent="0.25">
      <c r="B2644" s="564"/>
      <c r="C2644" s="564"/>
      <c r="D2644" s="564"/>
      <c r="E2644"/>
      <c r="F2644"/>
      <c r="G2644"/>
    </row>
    <row r="2645" spans="2:7" x14ac:dyDescent="0.25">
      <c r="B2645" s="564"/>
      <c r="C2645" s="564"/>
      <c r="D2645" s="564"/>
      <c r="E2645"/>
      <c r="F2645"/>
      <c r="G2645"/>
    </row>
    <row r="2646" spans="2:7" x14ac:dyDescent="0.25">
      <c r="B2646" s="564"/>
      <c r="C2646" s="564"/>
      <c r="D2646" s="564"/>
      <c r="E2646"/>
      <c r="F2646"/>
      <c r="G2646"/>
    </row>
    <row r="2647" spans="2:7" x14ac:dyDescent="0.25">
      <c r="B2647" s="564"/>
      <c r="C2647" s="564"/>
      <c r="D2647" s="564"/>
      <c r="E2647"/>
      <c r="F2647"/>
      <c r="G2647"/>
    </row>
    <row r="2648" spans="2:7" x14ac:dyDescent="0.25">
      <c r="B2648" s="564"/>
      <c r="C2648" s="564"/>
      <c r="D2648" s="564"/>
      <c r="E2648"/>
      <c r="F2648"/>
      <c r="G2648"/>
    </row>
    <row r="2649" spans="2:7" x14ac:dyDescent="0.25">
      <c r="B2649" s="564"/>
      <c r="C2649" s="564"/>
      <c r="D2649" s="564"/>
      <c r="E2649"/>
      <c r="F2649"/>
      <c r="G2649"/>
    </row>
    <row r="2650" spans="2:7" x14ac:dyDescent="0.25">
      <c r="B2650" s="564"/>
      <c r="C2650" s="564"/>
      <c r="D2650" s="564"/>
      <c r="E2650"/>
      <c r="F2650"/>
      <c r="G2650"/>
    </row>
    <row r="2651" spans="2:7" x14ac:dyDescent="0.25">
      <c r="B2651" s="564"/>
      <c r="C2651" s="564"/>
      <c r="D2651" s="564"/>
      <c r="E2651"/>
      <c r="F2651"/>
      <c r="G2651"/>
    </row>
    <row r="2652" spans="2:7" x14ac:dyDescent="0.25">
      <c r="B2652" s="564"/>
      <c r="C2652" s="564"/>
      <c r="D2652" s="564"/>
      <c r="E2652"/>
      <c r="F2652"/>
      <c r="G2652"/>
    </row>
    <row r="2653" spans="2:7" x14ac:dyDescent="0.25">
      <c r="B2653" s="564"/>
      <c r="C2653" s="564"/>
      <c r="D2653" s="564"/>
      <c r="E2653"/>
      <c r="F2653"/>
      <c r="G2653"/>
    </row>
    <row r="2654" spans="2:7" x14ac:dyDescent="0.25">
      <c r="B2654" s="564"/>
      <c r="C2654" s="564"/>
      <c r="D2654" s="564"/>
      <c r="E2654"/>
      <c r="F2654"/>
      <c r="G2654"/>
    </row>
    <row r="2655" spans="2:7" x14ac:dyDescent="0.25">
      <c r="B2655" s="564"/>
      <c r="C2655" s="564"/>
      <c r="D2655" s="564"/>
      <c r="E2655"/>
      <c r="F2655"/>
      <c r="G2655"/>
    </row>
    <row r="2656" spans="2:7" x14ac:dyDescent="0.25">
      <c r="B2656" s="564"/>
      <c r="C2656" s="564"/>
      <c r="D2656" s="564"/>
      <c r="E2656"/>
      <c r="F2656"/>
      <c r="G2656"/>
    </row>
    <row r="2657" spans="2:7" x14ac:dyDescent="0.25">
      <c r="B2657" s="564"/>
      <c r="C2657" s="564"/>
      <c r="D2657" s="564"/>
      <c r="E2657"/>
      <c r="F2657"/>
      <c r="G2657"/>
    </row>
    <row r="2658" spans="2:7" x14ac:dyDescent="0.25">
      <c r="B2658" s="564"/>
      <c r="C2658" s="564"/>
      <c r="D2658" s="564"/>
      <c r="E2658"/>
      <c r="F2658"/>
      <c r="G2658"/>
    </row>
    <row r="2659" spans="2:7" x14ac:dyDescent="0.25">
      <c r="B2659" s="564"/>
      <c r="C2659" s="564"/>
      <c r="D2659" s="564"/>
      <c r="E2659"/>
      <c r="F2659"/>
      <c r="G2659"/>
    </row>
    <row r="2660" spans="2:7" x14ac:dyDescent="0.25">
      <c r="B2660" s="564"/>
      <c r="C2660" s="564"/>
      <c r="D2660" s="564"/>
      <c r="E2660"/>
      <c r="F2660"/>
      <c r="G2660"/>
    </row>
    <row r="2661" spans="2:7" x14ac:dyDescent="0.25">
      <c r="B2661" s="564"/>
      <c r="C2661" s="564"/>
      <c r="D2661" s="564"/>
      <c r="E2661"/>
      <c r="F2661"/>
      <c r="G2661"/>
    </row>
    <row r="2662" spans="2:7" x14ac:dyDescent="0.25">
      <c r="B2662" s="564"/>
      <c r="C2662" s="564"/>
      <c r="D2662" s="564"/>
      <c r="E2662"/>
      <c r="F2662"/>
      <c r="G2662"/>
    </row>
    <row r="2663" spans="2:7" x14ac:dyDescent="0.25">
      <c r="B2663" s="564"/>
      <c r="C2663" s="564"/>
      <c r="D2663" s="564"/>
      <c r="E2663"/>
      <c r="F2663"/>
      <c r="G2663"/>
    </row>
    <row r="2664" spans="2:7" x14ac:dyDescent="0.25">
      <c r="B2664" s="564"/>
      <c r="C2664" s="564"/>
      <c r="D2664" s="564"/>
      <c r="E2664"/>
      <c r="F2664"/>
      <c r="G2664"/>
    </row>
    <row r="2665" spans="2:7" x14ac:dyDescent="0.25">
      <c r="B2665" s="564"/>
      <c r="C2665" s="564"/>
      <c r="D2665" s="564"/>
      <c r="E2665"/>
      <c r="F2665"/>
      <c r="G2665"/>
    </row>
    <row r="2666" spans="2:7" x14ac:dyDescent="0.25">
      <c r="B2666" s="564"/>
      <c r="C2666" s="564"/>
      <c r="D2666" s="564"/>
      <c r="E2666"/>
      <c r="F2666"/>
      <c r="G2666"/>
    </row>
    <row r="2667" spans="2:7" x14ac:dyDescent="0.25">
      <c r="B2667" s="564"/>
      <c r="C2667" s="564"/>
      <c r="D2667" s="564"/>
      <c r="E2667"/>
      <c r="F2667"/>
      <c r="G2667"/>
    </row>
    <row r="2668" spans="2:7" x14ac:dyDescent="0.25">
      <c r="B2668" s="564"/>
      <c r="C2668" s="564"/>
      <c r="D2668" s="564"/>
      <c r="E2668"/>
      <c r="F2668"/>
      <c r="G2668"/>
    </row>
    <row r="2669" spans="2:7" x14ac:dyDescent="0.25">
      <c r="B2669" s="564"/>
      <c r="C2669" s="564"/>
      <c r="D2669" s="564"/>
      <c r="E2669"/>
      <c r="F2669"/>
      <c r="G2669"/>
    </row>
    <row r="2670" spans="2:7" x14ac:dyDescent="0.25">
      <c r="B2670" s="564"/>
      <c r="C2670" s="564"/>
      <c r="D2670" s="564"/>
      <c r="E2670"/>
      <c r="F2670"/>
      <c r="G2670"/>
    </row>
    <row r="2671" spans="2:7" x14ac:dyDescent="0.25">
      <c r="B2671" s="564"/>
      <c r="C2671" s="564"/>
      <c r="D2671" s="564"/>
      <c r="E2671"/>
      <c r="F2671"/>
      <c r="G2671"/>
    </row>
    <row r="2672" spans="2:7" x14ac:dyDescent="0.25">
      <c r="B2672" s="564"/>
      <c r="C2672" s="564"/>
      <c r="D2672" s="564"/>
      <c r="E2672"/>
      <c r="F2672"/>
      <c r="G2672"/>
    </row>
    <row r="2673" spans="2:7" x14ac:dyDescent="0.25">
      <c r="B2673" s="564"/>
      <c r="C2673" s="564"/>
      <c r="D2673" s="564"/>
      <c r="E2673"/>
      <c r="F2673"/>
      <c r="G2673"/>
    </row>
    <row r="2674" spans="2:7" x14ac:dyDescent="0.25">
      <c r="B2674" s="564"/>
      <c r="C2674" s="564"/>
      <c r="D2674" s="564"/>
      <c r="E2674"/>
      <c r="F2674"/>
      <c r="G2674"/>
    </row>
    <row r="2675" spans="2:7" x14ac:dyDescent="0.25">
      <c r="B2675" s="564"/>
      <c r="C2675" s="564"/>
      <c r="D2675" s="564"/>
      <c r="E2675"/>
      <c r="F2675"/>
      <c r="G2675"/>
    </row>
    <row r="2676" spans="2:7" x14ac:dyDescent="0.25">
      <c r="B2676" s="564"/>
      <c r="C2676" s="564"/>
      <c r="D2676" s="564"/>
      <c r="E2676"/>
      <c r="F2676"/>
      <c r="G2676"/>
    </row>
    <row r="2677" spans="2:7" x14ac:dyDescent="0.25">
      <c r="B2677" s="564"/>
      <c r="C2677" s="564"/>
      <c r="D2677" s="564"/>
      <c r="E2677"/>
      <c r="F2677"/>
      <c r="G2677"/>
    </row>
    <row r="2678" spans="2:7" x14ac:dyDescent="0.25">
      <c r="B2678" s="564"/>
      <c r="C2678" s="564"/>
      <c r="D2678" s="564"/>
      <c r="E2678"/>
      <c r="F2678"/>
      <c r="G2678"/>
    </row>
    <row r="2679" spans="2:7" x14ac:dyDescent="0.25">
      <c r="B2679" s="564"/>
      <c r="C2679" s="564"/>
      <c r="D2679" s="564"/>
      <c r="E2679"/>
      <c r="F2679"/>
      <c r="G2679"/>
    </row>
    <row r="2680" spans="2:7" x14ac:dyDescent="0.25">
      <c r="B2680" s="564"/>
      <c r="C2680" s="564"/>
      <c r="D2680" s="564"/>
      <c r="E2680"/>
      <c r="F2680"/>
      <c r="G2680"/>
    </row>
    <row r="2681" spans="2:7" x14ac:dyDescent="0.25">
      <c r="B2681" s="564"/>
      <c r="C2681" s="564"/>
      <c r="D2681" s="564"/>
      <c r="E2681"/>
      <c r="F2681"/>
      <c r="G2681"/>
    </row>
    <row r="2682" spans="2:7" x14ac:dyDescent="0.25">
      <c r="B2682" s="564"/>
      <c r="C2682" s="564"/>
      <c r="D2682" s="564"/>
      <c r="E2682"/>
      <c r="F2682"/>
      <c r="G2682"/>
    </row>
    <row r="2683" spans="2:7" x14ac:dyDescent="0.25">
      <c r="B2683" s="564"/>
      <c r="C2683" s="564"/>
      <c r="D2683" s="564"/>
      <c r="E2683"/>
      <c r="F2683"/>
      <c r="G2683"/>
    </row>
    <row r="2684" spans="2:7" x14ac:dyDescent="0.25">
      <c r="B2684" s="564"/>
      <c r="C2684" s="564"/>
      <c r="D2684" s="564"/>
      <c r="E2684"/>
      <c r="F2684"/>
      <c r="G2684"/>
    </row>
    <row r="2685" spans="2:7" x14ac:dyDescent="0.25">
      <c r="B2685" s="564"/>
      <c r="C2685" s="564"/>
      <c r="D2685" s="564"/>
      <c r="E2685"/>
      <c r="F2685"/>
      <c r="G2685"/>
    </row>
    <row r="2686" spans="2:7" x14ac:dyDescent="0.25">
      <c r="B2686" s="564"/>
      <c r="C2686" s="564"/>
      <c r="D2686" s="564"/>
      <c r="E2686"/>
      <c r="F2686"/>
      <c r="G2686"/>
    </row>
    <row r="2687" spans="2:7" x14ac:dyDescent="0.25">
      <c r="B2687" s="564"/>
      <c r="C2687" s="564"/>
      <c r="D2687" s="564"/>
      <c r="E2687"/>
      <c r="F2687"/>
      <c r="G2687"/>
    </row>
    <row r="2688" spans="2:7" x14ac:dyDescent="0.25">
      <c r="B2688" s="564"/>
      <c r="C2688" s="564"/>
      <c r="D2688" s="564"/>
      <c r="E2688"/>
      <c r="F2688"/>
      <c r="G2688"/>
    </row>
    <row r="2689" spans="2:7" x14ac:dyDescent="0.25">
      <c r="B2689" s="564"/>
      <c r="C2689" s="564"/>
      <c r="D2689" s="564"/>
      <c r="E2689"/>
      <c r="F2689"/>
      <c r="G2689"/>
    </row>
    <row r="2690" spans="2:7" x14ac:dyDescent="0.25">
      <c r="B2690" s="564"/>
      <c r="C2690" s="564"/>
      <c r="D2690" s="564"/>
      <c r="E2690"/>
      <c r="F2690"/>
      <c r="G2690"/>
    </row>
    <row r="2691" spans="2:7" x14ac:dyDescent="0.25">
      <c r="B2691" s="564"/>
      <c r="C2691" s="564"/>
      <c r="D2691" s="564"/>
      <c r="E2691"/>
      <c r="F2691"/>
      <c r="G2691"/>
    </row>
    <row r="2692" spans="2:7" x14ac:dyDescent="0.25">
      <c r="B2692" s="564"/>
      <c r="C2692" s="564"/>
      <c r="D2692" s="564"/>
      <c r="E2692"/>
      <c r="F2692"/>
      <c r="G2692"/>
    </row>
    <row r="2693" spans="2:7" x14ac:dyDescent="0.25">
      <c r="B2693" s="564"/>
      <c r="C2693" s="564"/>
      <c r="D2693" s="564"/>
      <c r="E2693"/>
      <c r="F2693"/>
      <c r="G2693"/>
    </row>
    <row r="2694" spans="2:7" x14ac:dyDescent="0.25">
      <c r="B2694" s="564"/>
      <c r="C2694" s="564"/>
      <c r="D2694" s="564"/>
      <c r="E2694"/>
      <c r="F2694"/>
      <c r="G2694"/>
    </row>
    <row r="2695" spans="2:7" x14ac:dyDescent="0.25">
      <c r="B2695" s="564"/>
      <c r="C2695" s="564"/>
      <c r="D2695" s="564"/>
      <c r="E2695"/>
      <c r="F2695"/>
      <c r="G2695"/>
    </row>
    <row r="2696" spans="2:7" x14ac:dyDescent="0.25">
      <c r="B2696" s="564"/>
      <c r="C2696" s="564"/>
      <c r="D2696" s="564"/>
      <c r="E2696"/>
      <c r="F2696"/>
      <c r="G2696"/>
    </row>
    <row r="2697" spans="2:7" x14ac:dyDescent="0.25">
      <c r="B2697" s="564"/>
      <c r="C2697" s="564"/>
      <c r="D2697" s="564"/>
      <c r="E2697"/>
      <c r="F2697"/>
      <c r="G2697"/>
    </row>
    <row r="2698" spans="2:7" x14ac:dyDescent="0.25">
      <c r="B2698" s="564"/>
      <c r="C2698" s="564"/>
      <c r="D2698" s="564"/>
      <c r="E2698"/>
      <c r="F2698"/>
      <c r="G2698"/>
    </row>
    <row r="2699" spans="2:7" x14ac:dyDescent="0.25">
      <c r="B2699" s="564"/>
      <c r="C2699" s="564"/>
      <c r="D2699" s="564"/>
      <c r="E2699"/>
      <c r="F2699"/>
      <c r="G2699"/>
    </row>
    <row r="2700" spans="2:7" x14ac:dyDescent="0.25">
      <c r="B2700" s="564"/>
      <c r="C2700" s="564"/>
      <c r="D2700" s="564"/>
      <c r="E2700"/>
      <c r="F2700"/>
      <c r="G2700"/>
    </row>
    <row r="2701" spans="2:7" x14ac:dyDescent="0.25">
      <c r="B2701" s="564"/>
      <c r="C2701" s="564"/>
      <c r="D2701" s="564"/>
      <c r="E2701"/>
      <c r="F2701"/>
      <c r="G2701"/>
    </row>
    <row r="2702" spans="2:7" x14ac:dyDescent="0.25">
      <c r="B2702" s="564"/>
      <c r="C2702" s="564"/>
      <c r="D2702" s="564"/>
      <c r="E2702"/>
      <c r="F2702"/>
      <c r="G2702"/>
    </row>
    <row r="2703" spans="2:7" x14ac:dyDescent="0.25">
      <c r="B2703" s="564"/>
      <c r="C2703" s="564"/>
      <c r="D2703" s="564"/>
      <c r="E2703"/>
      <c r="F2703"/>
      <c r="G2703"/>
    </row>
    <row r="2704" spans="2:7" x14ac:dyDescent="0.25">
      <c r="B2704" s="564"/>
      <c r="C2704" s="564"/>
      <c r="D2704" s="564"/>
      <c r="E2704"/>
      <c r="F2704"/>
      <c r="G2704"/>
    </row>
    <row r="2705" spans="2:7" x14ac:dyDescent="0.25">
      <c r="B2705" s="564"/>
      <c r="C2705" s="564"/>
      <c r="D2705" s="564"/>
      <c r="E2705"/>
      <c r="F2705"/>
      <c r="G2705"/>
    </row>
    <row r="2706" spans="2:7" x14ac:dyDescent="0.25">
      <c r="B2706" s="564"/>
      <c r="C2706" s="564"/>
      <c r="D2706" s="564"/>
      <c r="E2706"/>
      <c r="F2706"/>
      <c r="G2706"/>
    </row>
    <row r="2707" spans="2:7" x14ac:dyDescent="0.25">
      <c r="B2707" s="564"/>
      <c r="C2707" s="564"/>
      <c r="D2707" s="564"/>
      <c r="E2707"/>
      <c r="F2707"/>
      <c r="G2707"/>
    </row>
    <row r="2708" spans="2:7" x14ac:dyDescent="0.25">
      <c r="B2708" s="564"/>
      <c r="C2708" s="564"/>
      <c r="D2708" s="564"/>
      <c r="E2708"/>
      <c r="F2708"/>
      <c r="G2708"/>
    </row>
    <row r="2709" spans="2:7" x14ac:dyDescent="0.25">
      <c r="B2709" s="564"/>
      <c r="C2709" s="564"/>
      <c r="D2709" s="564"/>
      <c r="E2709"/>
      <c r="F2709"/>
      <c r="G2709"/>
    </row>
    <row r="2710" spans="2:7" x14ac:dyDescent="0.25">
      <c r="B2710" s="564"/>
      <c r="C2710" s="564"/>
      <c r="D2710" s="564"/>
      <c r="E2710"/>
      <c r="F2710"/>
      <c r="G2710"/>
    </row>
    <row r="2711" spans="2:7" x14ac:dyDescent="0.25">
      <c r="B2711" s="564"/>
      <c r="C2711" s="564"/>
      <c r="D2711" s="564"/>
      <c r="E2711"/>
      <c r="F2711"/>
      <c r="G2711"/>
    </row>
    <row r="2712" spans="2:7" x14ac:dyDescent="0.25">
      <c r="B2712" s="564"/>
      <c r="C2712" s="564"/>
      <c r="D2712" s="564"/>
      <c r="E2712"/>
      <c r="F2712"/>
      <c r="G2712"/>
    </row>
    <row r="2713" spans="2:7" x14ac:dyDescent="0.25">
      <c r="B2713" s="564"/>
      <c r="C2713" s="564"/>
      <c r="D2713" s="564"/>
      <c r="E2713"/>
      <c r="F2713"/>
      <c r="G2713"/>
    </row>
    <row r="2714" spans="2:7" x14ac:dyDescent="0.25">
      <c r="B2714" s="564"/>
      <c r="C2714" s="564"/>
      <c r="D2714" s="564"/>
      <c r="E2714"/>
      <c r="F2714"/>
      <c r="G2714"/>
    </row>
    <row r="2715" spans="2:7" x14ac:dyDescent="0.25">
      <c r="B2715" s="564"/>
      <c r="C2715" s="564"/>
      <c r="D2715" s="564"/>
      <c r="E2715"/>
      <c r="F2715"/>
      <c r="G2715"/>
    </row>
    <row r="2716" spans="2:7" x14ac:dyDescent="0.25">
      <c r="B2716" s="564"/>
      <c r="C2716" s="564"/>
      <c r="D2716" s="564"/>
      <c r="E2716"/>
      <c r="F2716"/>
      <c r="G2716"/>
    </row>
    <row r="2717" spans="2:7" x14ac:dyDescent="0.25">
      <c r="B2717" s="564"/>
      <c r="C2717" s="564"/>
      <c r="D2717" s="564"/>
      <c r="E2717"/>
      <c r="F2717"/>
      <c r="G2717"/>
    </row>
    <row r="2718" spans="2:7" x14ac:dyDescent="0.25">
      <c r="B2718" s="564"/>
      <c r="C2718" s="564"/>
      <c r="D2718" s="564"/>
      <c r="E2718"/>
      <c r="F2718"/>
      <c r="G2718"/>
    </row>
    <row r="2719" spans="2:7" x14ac:dyDescent="0.25">
      <c r="B2719" s="564"/>
      <c r="C2719" s="564"/>
      <c r="D2719" s="564"/>
      <c r="E2719"/>
      <c r="F2719"/>
      <c r="G2719"/>
    </row>
    <row r="2720" spans="2:7" x14ac:dyDescent="0.25">
      <c r="B2720" s="564"/>
      <c r="C2720" s="564"/>
      <c r="D2720" s="564"/>
      <c r="E2720"/>
      <c r="F2720"/>
      <c r="G2720"/>
    </row>
    <row r="2721" spans="2:7" x14ac:dyDescent="0.25">
      <c r="B2721" s="564"/>
      <c r="C2721" s="564"/>
      <c r="D2721" s="564"/>
      <c r="E2721"/>
      <c r="F2721"/>
      <c r="G2721"/>
    </row>
    <row r="2722" spans="2:7" x14ac:dyDescent="0.25">
      <c r="B2722" s="564"/>
      <c r="C2722" s="564"/>
      <c r="D2722" s="564"/>
      <c r="E2722"/>
      <c r="F2722"/>
      <c r="G2722"/>
    </row>
    <row r="2723" spans="2:7" x14ac:dyDescent="0.25">
      <c r="B2723" s="564"/>
      <c r="C2723" s="564"/>
      <c r="D2723" s="564"/>
      <c r="E2723"/>
      <c r="F2723"/>
      <c r="G2723"/>
    </row>
    <row r="2724" spans="2:7" x14ac:dyDescent="0.25">
      <c r="B2724" s="564"/>
      <c r="C2724" s="564"/>
      <c r="D2724" s="564"/>
      <c r="E2724"/>
      <c r="F2724"/>
      <c r="G2724"/>
    </row>
    <row r="2725" spans="2:7" x14ac:dyDescent="0.25">
      <c r="B2725" s="564"/>
      <c r="C2725" s="564"/>
      <c r="D2725" s="564"/>
      <c r="E2725"/>
      <c r="F2725"/>
      <c r="G2725"/>
    </row>
    <row r="2726" spans="2:7" x14ac:dyDescent="0.25">
      <c r="B2726" s="564"/>
      <c r="C2726" s="564"/>
      <c r="D2726" s="564"/>
      <c r="E2726"/>
      <c r="F2726"/>
      <c r="G2726"/>
    </row>
    <row r="2727" spans="2:7" x14ac:dyDescent="0.25">
      <c r="B2727" s="564"/>
      <c r="C2727" s="564"/>
      <c r="D2727" s="564"/>
      <c r="E2727"/>
      <c r="F2727"/>
      <c r="G2727"/>
    </row>
    <row r="2728" spans="2:7" x14ac:dyDescent="0.25">
      <c r="B2728" s="564"/>
      <c r="C2728" s="564"/>
      <c r="D2728" s="564"/>
      <c r="E2728"/>
      <c r="F2728"/>
      <c r="G2728"/>
    </row>
    <row r="2729" spans="2:7" x14ac:dyDescent="0.25">
      <c r="B2729" s="564"/>
      <c r="C2729" s="564"/>
      <c r="D2729" s="564"/>
      <c r="E2729"/>
      <c r="F2729"/>
      <c r="G2729"/>
    </row>
    <row r="2730" spans="2:7" x14ac:dyDescent="0.25">
      <c r="B2730" s="564"/>
      <c r="C2730" s="564"/>
      <c r="D2730" s="564"/>
      <c r="E2730"/>
      <c r="F2730"/>
      <c r="G2730"/>
    </row>
    <row r="2731" spans="2:7" x14ac:dyDescent="0.25">
      <c r="B2731" s="564"/>
      <c r="C2731" s="564"/>
      <c r="D2731" s="564"/>
      <c r="E2731"/>
      <c r="F2731"/>
      <c r="G2731"/>
    </row>
    <row r="2732" spans="2:7" x14ac:dyDescent="0.25">
      <c r="B2732" s="564"/>
      <c r="C2732" s="564"/>
      <c r="D2732" s="564"/>
      <c r="E2732"/>
      <c r="F2732"/>
      <c r="G2732"/>
    </row>
    <row r="2733" spans="2:7" x14ac:dyDescent="0.25">
      <c r="B2733" s="564"/>
      <c r="C2733" s="564"/>
      <c r="D2733" s="564"/>
      <c r="E2733"/>
      <c r="F2733"/>
      <c r="G2733"/>
    </row>
    <row r="2734" spans="2:7" x14ac:dyDescent="0.25">
      <c r="B2734" s="564"/>
      <c r="C2734" s="564"/>
      <c r="D2734" s="564"/>
      <c r="E2734"/>
      <c r="F2734"/>
      <c r="G2734"/>
    </row>
    <row r="2735" spans="2:7" x14ac:dyDescent="0.25">
      <c r="B2735" s="564"/>
      <c r="C2735" s="564"/>
      <c r="D2735" s="564"/>
      <c r="E2735"/>
      <c r="F2735"/>
      <c r="G2735"/>
    </row>
    <row r="2736" spans="2:7" x14ac:dyDescent="0.25">
      <c r="B2736" s="564"/>
      <c r="C2736" s="564"/>
      <c r="D2736" s="564"/>
      <c r="E2736"/>
      <c r="F2736"/>
      <c r="G2736"/>
    </row>
    <row r="2737" spans="2:7" x14ac:dyDescent="0.25">
      <c r="B2737" s="564"/>
      <c r="C2737" s="564"/>
      <c r="D2737" s="564"/>
      <c r="E2737"/>
      <c r="F2737"/>
      <c r="G2737"/>
    </row>
    <row r="2738" spans="2:7" x14ac:dyDescent="0.25">
      <c r="B2738" s="564"/>
      <c r="C2738" s="564"/>
      <c r="D2738" s="564"/>
      <c r="E2738"/>
      <c r="F2738"/>
      <c r="G2738"/>
    </row>
    <row r="2739" spans="2:7" x14ac:dyDescent="0.25">
      <c r="B2739" s="564"/>
      <c r="C2739" s="564"/>
      <c r="D2739" s="564"/>
      <c r="E2739"/>
      <c r="F2739"/>
      <c r="G2739"/>
    </row>
    <row r="2740" spans="2:7" x14ac:dyDescent="0.25">
      <c r="B2740" s="564"/>
      <c r="C2740" s="564"/>
      <c r="D2740" s="564"/>
      <c r="E2740"/>
      <c r="F2740"/>
      <c r="G2740"/>
    </row>
    <row r="2741" spans="2:7" x14ac:dyDescent="0.25">
      <c r="B2741" s="564"/>
      <c r="C2741" s="564"/>
      <c r="D2741" s="564"/>
      <c r="E2741"/>
      <c r="F2741"/>
      <c r="G2741"/>
    </row>
    <row r="2742" spans="2:7" x14ac:dyDescent="0.25">
      <c r="B2742" s="564"/>
      <c r="C2742" s="564"/>
      <c r="D2742" s="564"/>
      <c r="E2742"/>
      <c r="F2742"/>
      <c r="G2742"/>
    </row>
    <row r="2743" spans="2:7" x14ac:dyDescent="0.25">
      <c r="B2743" s="564"/>
      <c r="C2743" s="564"/>
      <c r="D2743" s="564"/>
      <c r="E2743"/>
      <c r="F2743"/>
      <c r="G2743"/>
    </row>
    <row r="2744" spans="2:7" x14ac:dyDescent="0.25">
      <c r="B2744" s="564"/>
      <c r="C2744" s="564"/>
      <c r="D2744" s="564"/>
      <c r="E2744"/>
      <c r="F2744"/>
      <c r="G2744"/>
    </row>
    <row r="2745" spans="2:7" x14ac:dyDescent="0.25">
      <c r="B2745" s="564"/>
      <c r="C2745" s="564"/>
      <c r="D2745" s="564"/>
      <c r="E2745"/>
      <c r="F2745"/>
      <c r="G2745"/>
    </row>
    <row r="2746" spans="2:7" x14ac:dyDescent="0.25">
      <c r="B2746" s="564"/>
      <c r="C2746" s="564"/>
      <c r="D2746" s="564"/>
      <c r="E2746"/>
      <c r="F2746"/>
      <c r="G2746"/>
    </row>
    <row r="2747" spans="2:7" x14ac:dyDescent="0.25">
      <c r="B2747" s="564"/>
      <c r="C2747" s="564"/>
      <c r="D2747" s="564"/>
      <c r="E2747"/>
      <c r="F2747"/>
      <c r="G2747"/>
    </row>
    <row r="2748" spans="2:7" x14ac:dyDescent="0.25">
      <c r="B2748" s="564"/>
      <c r="C2748" s="564"/>
      <c r="D2748" s="564"/>
      <c r="E2748"/>
      <c r="F2748"/>
      <c r="G2748"/>
    </row>
    <row r="2749" spans="2:7" x14ac:dyDescent="0.25">
      <c r="B2749" s="564"/>
      <c r="C2749" s="564"/>
      <c r="D2749" s="564"/>
      <c r="E2749"/>
      <c r="F2749"/>
      <c r="G2749"/>
    </row>
    <row r="2750" spans="2:7" x14ac:dyDescent="0.25">
      <c r="B2750" s="564"/>
      <c r="C2750" s="564"/>
      <c r="D2750" s="564"/>
      <c r="E2750"/>
      <c r="F2750"/>
      <c r="G2750"/>
    </row>
    <row r="2751" spans="2:7" x14ac:dyDescent="0.25">
      <c r="B2751" s="564"/>
      <c r="C2751" s="564"/>
      <c r="D2751" s="564"/>
      <c r="E2751"/>
      <c r="F2751"/>
      <c r="G2751"/>
    </row>
    <row r="2752" spans="2:7" x14ac:dyDescent="0.25">
      <c r="B2752" s="564"/>
      <c r="C2752" s="564"/>
      <c r="D2752" s="564"/>
      <c r="E2752"/>
      <c r="F2752"/>
      <c r="G2752"/>
    </row>
    <row r="2753" spans="2:7" x14ac:dyDescent="0.25">
      <c r="B2753" s="564"/>
      <c r="C2753" s="564"/>
      <c r="D2753" s="564"/>
      <c r="E2753"/>
      <c r="F2753"/>
      <c r="G2753"/>
    </row>
    <row r="2754" spans="2:7" x14ac:dyDescent="0.25">
      <c r="B2754" s="564"/>
      <c r="C2754" s="564"/>
      <c r="D2754" s="564"/>
      <c r="E2754"/>
      <c r="F2754"/>
      <c r="G2754"/>
    </row>
    <row r="2755" spans="2:7" x14ac:dyDescent="0.25">
      <c r="B2755" s="564"/>
      <c r="C2755" s="564"/>
      <c r="D2755" s="564"/>
      <c r="E2755"/>
      <c r="F2755"/>
      <c r="G2755"/>
    </row>
    <row r="2756" spans="2:7" x14ac:dyDescent="0.25">
      <c r="B2756" s="564"/>
      <c r="C2756" s="564"/>
      <c r="D2756" s="564"/>
      <c r="E2756"/>
      <c r="F2756"/>
      <c r="G2756"/>
    </row>
    <row r="2757" spans="2:7" x14ac:dyDescent="0.25">
      <c r="B2757" s="564"/>
      <c r="C2757" s="564"/>
      <c r="D2757" s="564"/>
      <c r="E2757"/>
      <c r="F2757"/>
      <c r="G2757"/>
    </row>
    <row r="2758" spans="2:7" x14ac:dyDescent="0.25">
      <c r="B2758" s="564"/>
      <c r="C2758" s="564"/>
      <c r="D2758" s="564"/>
      <c r="E2758"/>
      <c r="F2758"/>
      <c r="G2758"/>
    </row>
    <row r="2759" spans="2:7" x14ac:dyDescent="0.25">
      <c r="B2759" s="564"/>
      <c r="C2759" s="564"/>
      <c r="D2759" s="564"/>
      <c r="E2759"/>
      <c r="F2759"/>
      <c r="G2759"/>
    </row>
    <row r="2760" spans="2:7" x14ac:dyDescent="0.25">
      <c r="B2760" s="564"/>
      <c r="C2760" s="564"/>
      <c r="D2760" s="564"/>
      <c r="E2760"/>
      <c r="F2760"/>
      <c r="G2760"/>
    </row>
    <row r="2761" spans="2:7" x14ac:dyDescent="0.25">
      <c r="B2761" s="564"/>
      <c r="C2761" s="564"/>
      <c r="D2761" s="564"/>
      <c r="E2761"/>
      <c r="F2761"/>
      <c r="G2761"/>
    </row>
    <row r="2762" spans="2:7" x14ac:dyDescent="0.25">
      <c r="B2762" s="564"/>
      <c r="C2762" s="564"/>
      <c r="D2762" s="564"/>
      <c r="E2762"/>
      <c r="F2762"/>
      <c r="G2762"/>
    </row>
    <row r="2763" spans="2:7" x14ac:dyDescent="0.25">
      <c r="B2763" s="564"/>
      <c r="C2763" s="564"/>
      <c r="D2763" s="564"/>
      <c r="E2763"/>
      <c r="F2763"/>
      <c r="G2763"/>
    </row>
    <row r="2764" spans="2:7" x14ac:dyDescent="0.25">
      <c r="B2764" s="564"/>
      <c r="C2764" s="564"/>
      <c r="D2764" s="564"/>
      <c r="E2764"/>
      <c r="F2764"/>
      <c r="G2764"/>
    </row>
    <row r="2765" spans="2:7" x14ac:dyDescent="0.25">
      <c r="B2765" s="564"/>
      <c r="C2765" s="564"/>
      <c r="D2765" s="564"/>
      <c r="E2765"/>
      <c r="F2765"/>
      <c r="G2765"/>
    </row>
    <row r="2766" spans="2:7" x14ac:dyDescent="0.25">
      <c r="B2766" s="564"/>
      <c r="C2766" s="564"/>
      <c r="D2766" s="564"/>
      <c r="E2766"/>
      <c r="F2766"/>
      <c r="G2766"/>
    </row>
    <row r="2767" spans="2:7" x14ac:dyDescent="0.25">
      <c r="B2767" s="564"/>
      <c r="C2767" s="564"/>
      <c r="D2767" s="564"/>
      <c r="E2767"/>
      <c r="F2767"/>
      <c r="G2767"/>
    </row>
    <row r="2768" spans="2:7" x14ac:dyDescent="0.25">
      <c r="B2768" s="564"/>
      <c r="C2768" s="564"/>
      <c r="D2768" s="564"/>
      <c r="E2768"/>
      <c r="F2768"/>
      <c r="G2768"/>
    </row>
    <row r="2769" spans="2:7" x14ac:dyDescent="0.25">
      <c r="B2769" s="564"/>
      <c r="C2769" s="564"/>
      <c r="D2769" s="564"/>
      <c r="E2769"/>
      <c r="F2769"/>
      <c r="G2769"/>
    </row>
    <row r="2770" spans="2:7" x14ac:dyDescent="0.25">
      <c r="B2770" s="564"/>
      <c r="C2770" s="564"/>
      <c r="D2770" s="564"/>
      <c r="E2770"/>
      <c r="F2770"/>
      <c r="G2770"/>
    </row>
    <row r="2771" spans="2:7" x14ac:dyDescent="0.25">
      <c r="B2771" s="564"/>
      <c r="C2771" s="564"/>
      <c r="D2771" s="564"/>
      <c r="E2771"/>
      <c r="F2771"/>
      <c r="G2771"/>
    </row>
    <row r="2772" spans="2:7" x14ac:dyDescent="0.25">
      <c r="B2772" s="564"/>
      <c r="C2772" s="564"/>
      <c r="D2772" s="564"/>
      <c r="E2772"/>
      <c r="F2772"/>
      <c r="G2772"/>
    </row>
    <row r="2773" spans="2:7" x14ac:dyDescent="0.25">
      <c r="B2773" s="564"/>
      <c r="C2773" s="564"/>
      <c r="D2773" s="564"/>
      <c r="E2773"/>
      <c r="F2773"/>
      <c r="G2773"/>
    </row>
    <row r="2774" spans="2:7" x14ac:dyDescent="0.25">
      <c r="B2774" s="564"/>
      <c r="C2774" s="564"/>
      <c r="D2774" s="564"/>
      <c r="E2774"/>
      <c r="F2774"/>
      <c r="G2774"/>
    </row>
    <row r="2775" spans="2:7" x14ac:dyDescent="0.25">
      <c r="B2775" s="564"/>
      <c r="C2775" s="564"/>
      <c r="D2775" s="564"/>
      <c r="E2775"/>
      <c r="F2775"/>
      <c r="G2775"/>
    </row>
    <row r="2776" spans="2:7" x14ac:dyDescent="0.25">
      <c r="B2776" s="564"/>
      <c r="C2776" s="564"/>
      <c r="D2776" s="564"/>
      <c r="E2776"/>
      <c r="F2776"/>
      <c r="G2776"/>
    </row>
    <row r="2777" spans="2:7" x14ac:dyDescent="0.25">
      <c r="B2777" s="564"/>
      <c r="C2777" s="564"/>
      <c r="D2777" s="564"/>
      <c r="E2777"/>
      <c r="F2777"/>
      <c r="G2777"/>
    </row>
    <row r="2778" spans="2:7" x14ac:dyDescent="0.25">
      <c r="B2778" s="564"/>
      <c r="C2778" s="564"/>
      <c r="D2778" s="564"/>
      <c r="E2778"/>
      <c r="F2778"/>
      <c r="G2778"/>
    </row>
    <row r="2779" spans="2:7" x14ac:dyDescent="0.25">
      <c r="B2779" s="564"/>
      <c r="C2779" s="564"/>
      <c r="D2779" s="564"/>
      <c r="E2779"/>
      <c r="F2779"/>
      <c r="G2779"/>
    </row>
    <row r="2780" spans="2:7" x14ac:dyDescent="0.25">
      <c r="B2780" s="564"/>
      <c r="C2780" s="564"/>
      <c r="D2780" s="564"/>
      <c r="E2780"/>
      <c r="F2780"/>
      <c r="G2780"/>
    </row>
    <row r="2781" spans="2:7" x14ac:dyDescent="0.25">
      <c r="B2781" s="564"/>
      <c r="C2781" s="564"/>
      <c r="D2781" s="564"/>
      <c r="E2781"/>
      <c r="F2781"/>
      <c r="G2781"/>
    </row>
    <row r="2782" spans="2:7" x14ac:dyDescent="0.25">
      <c r="B2782" s="564"/>
      <c r="C2782" s="564"/>
      <c r="D2782" s="564"/>
      <c r="E2782"/>
      <c r="F2782"/>
      <c r="G2782"/>
    </row>
    <row r="2783" spans="2:7" x14ac:dyDescent="0.25">
      <c r="B2783" s="564"/>
      <c r="C2783" s="564"/>
      <c r="D2783" s="564"/>
      <c r="E2783"/>
      <c r="F2783"/>
      <c r="G2783"/>
    </row>
    <row r="2784" spans="2:7" x14ac:dyDescent="0.25">
      <c r="B2784" s="564"/>
      <c r="C2784" s="564"/>
      <c r="D2784" s="564"/>
      <c r="E2784"/>
      <c r="F2784"/>
      <c r="G2784"/>
    </row>
    <row r="2785" spans="2:7" x14ac:dyDescent="0.25">
      <c r="B2785" s="564"/>
      <c r="C2785" s="564"/>
      <c r="D2785" s="564"/>
      <c r="E2785"/>
      <c r="F2785"/>
      <c r="G2785"/>
    </row>
    <row r="2786" spans="2:7" x14ac:dyDescent="0.25">
      <c r="B2786" s="564"/>
      <c r="C2786" s="564"/>
      <c r="D2786" s="564"/>
      <c r="E2786"/>
      <c r="F2786"/>
      <c r="G2786"/>
    </row>
    <row r="2787" spans="2:7" x14ac:dyDescent="0.25">
      <c r="B2787" s="564"/>
      <c r="C2787" s="564"/>
      <c r="D2787" s="564"/>
      <c r="E2787"/>
      <c r="F2787"/>
      <c r="G2787"/>
    </row>
    <row r="2788" spans="2:7" x14ac:dyDescent="0.25">
      <c r="B2788" s="564"/>
      <c r="C2788" s="564"/>
      <c r="D2788" s="564"/>
      <c r="E2788"/>
      <c r="F2788"/>
      <c r="G2788"/>
    </row>
    <row r="2789" spans="2:7" x14ac:dyDescent="0.25">
      <c r="B2789" s="564"/>
      <c r="C2789" s="564"/>
      <c r="D2789" s="564"/>
      <c r="E2789"/>
      <c r="F2789"/>
      <c r="G2789"/>
    </row>
    <row r="2790" spans="2:7" x14ac:dyDescent="0.25">
      <c r="B2790" s="564"/>
      <c r="C2790" s="564"/>
      <c r="D2790" s="564"/>
      <c r="E2790"/>
      <c r="F2790"/>
      <c r="G2790"/>
    </row>
    <row r="2791" spans="2:7" x14ac:dyDescent="0.25">
      <c r="B2791" s="564"/>
      <c r="C2791" s="564"/>
      <c r="D2791" s="564"/>
      <c r="E2791"/>
      <c r="F2791"/>
      <c r="G2791"/>
    </row>
    <row r="2792" spans="2:7" x14ac:dyDescent="0.25">
      <c r="B2792" s="564"/>
      <c r="C2792" s="564"/>
      <c r="D2792" s="564"/>
      <c r="E2792"/>
      <c r="F2792"/>
      <c r="G2792"/>
    </row>
    <row r="2793" spans="2:7" x14ac:dyDescent="0.25">
      <c r="B2793" s="564"/>
      <c r="C2793" s="564"/>
      <c r="D2793" s="564"/>
      <c r="E2793"/>
      <c r="F2793"/>
      <c r="G2793"/>
    </row>
    <row r="2794" spans="2:7" x14ac:dyDescent="0.25">
      <c r="B2794" s="564"/>
      <c r="C2794" s="564"/>
      <c r="D2794" s="564"/>
      <c r="E2794"/>
      <c r="F2794"/>
      <c r="G2794"/>
    </row>
    <row r="2795" spans="2:7" x14ac:dyDescent="0.25">
      <c r="B2795" s="564"/>
      <c r="C2795" s="564"/>
      <c r="D2795" s="564"/>
      <c r="E2795"/>
      <c r="F2795"/>
      <c r="G2795"/>
    </row>
    <row r="2796" spans="2:7" x14ac:dyDescent="0.25">
      <c r="B2796" s="564"/>
      <c r="C2796" s="564"/>
      <c r="D2796" s="564"/>
      <c r="E2796"/>
      <c r="F2796"/>
      <c r="G2796"/>
    </row>
    <row r="2797" spans="2:7" x14ac:dyDescent="0.25">
      <c r="B2797" s="564"/>
      <c r="C2797" s="564"/>
      <c r="D2797" s="564"/>
      <c r="E2797"/>
      <c r="F2797"/>
      <c r="G2797"/>
    </row>
    <row r="2798" spans="2:7" x14ac:dyDescent="0.25">
      <c r="B2798" s="564"/>
      <c r="C2798" s="564"/>
      <c r="D2798" s="564"/>
      <c r="E2798"/>
      <c r="F2798"/>
      <c r="G2798"/>
    </row>
    <row r="2799" spans="2:7" x14ac:dyDescent="0.25">
      <c r="B2799" s="564"/>
      <c r="C2799" s="564"/>
      <c r="D2799" s="564"/>
      <c r="E2799"/>
      <c r="F2799"/>
      <c r="G2799"/>
    </row>
    <row r="2800" spans="2:7" x14ac:dyDescent="0.25">
      <c r="B2800" s="564"/>
      <c r="C2800" s="564"/>
      <c r="D2800" s="564"/>
      <c r="E2800"/>
      <c r="F2800"/>
      <c r="G2800"/>
    </row>
    <row r="2801" spans="2:7" x14ac:dyDescent="0.25">
      <c r="B2801" s="564"/>
      <c r="C2801" s="564"/>
      <c r="D2801" s="564"/>
      <c r="E2801"/>
      <c r="F2801"/>
      <c r="G2801"/>
    </row>
    <row r="2802" spans="2:7" x14ac:dyDescent="0.25">
      <c r="B2802" s="564"/>
      <c r="C2802" s="564"/>
      <c r="D2802" s="564"/>
      <c r="E2802"/>
      <c r="F2802"/>
      <c r="G2802"/>
    </row>
    <row r="2803" spans="2:7" x14ac:dyDescent="0.25">
      <c r="B2803" s="564"/>
      <c r="C2803" s="564"/>
      <c r="D2803" s="564"/>
      <c r="E2803"/>
      <c r="F2803"/>
      <c r="G2803"/>
    </row>
    <row r="2804" spans="2:7" x14ac:dyDescent="0.25">
      <c r="B2804" s="564"/>
      <c r="C2804" s="564"/>
      <c r="D2804" s="564"/>
      <c r="E2804"/>
      <c r="F2804"/>
      <c r="G2804"/>
    </row>
    <row r="2805" spans="2:7" x14ac:dyDescent="0.25">
      <c r="B2805" s="564"/>
      <c r="C2805" s="564"/>
      <c r="D2805" s="564"/>
      <c r="E2805"/>
      <c r="F2805"/>
      <c r="G2805"/>
    </row>
    <row r="2806" spans="2:7" x14ac:dyDescent="0.25">
      <c r="B2806" s="564"/>
      <c r="C2806" s="564"/>
      <c r="D2806" s="564"/>
      <c r="E2806"/>
      <c r="F2806"/>
      <c r="G2806"/>
    </row>
    <row r="2807" spans="2:7" x14ac:dyDescent="0.25">
      <c r="B2807" s="564"/>
      <c r="C2807" s="564"/>
      <c r="D2807" s="564"/>
      <c r="E2807"/>
      <c r="F2807"/>
      <c r="G2807"/>
    </row>
    <row r="2808" spans="2:7" x14ac:dyDescent="0.25">
      <c r="B2808" s="564"/>
      <c r="C2808" s="564"/>
      <c r="D2808" s="564"/>
      <c r="E2808"/>
      <c r="F2808"/>
      <c r="G2808"/>
    </row>
    <row r="2809" spans="2:7" x14ac:dyDescent="0.25">
      <c r="B2809" s="564"/>
      <c r="C2809" s="564"/>
      <c r="D2809" s="564"/>
      <c r="E2809"/>
      <c r="F2809"/>
      <c r="G2809"/>
    </row>
    <row r="2810" spans="2:7" x14ac:dyDescent="0.25">
      <c r="B2810" s="564"/>
      <c r="C2810" s="564"/>
      <c r="D2810" s="564"/>
      <c r="E2810"/>
      <c r="F2810"/>
      <c r="G2810"/>
    </row>
    <row r="2811" spans="2:7" x14ac:dyDescent="0.25">
      <c r="B2811" s="564"/>
      <c r="C2811" s="564"/>
      <c r="D2811" s="564"/>
      <c r="E2811"/>
      <c r="F2811"/>
      <c r="G2811"/>
    </row>
    <row r="2812" spans="2:7" x14ac:dyDescent="0.25">
      <c r="B2812" s="564"/>
      <c r="C2812" s="564"/>
      <c r="D2812" s="564"/>
      <c r="E2812"/>
      <c r="F2812"/>
      <c r="G2812"/>
    </row>
    <row r="2813" spans="2:7" x14ac:dyDescent="0.25">
      <c r="B2813" s="564"/>
      <c r="C2813" s="564"/>
      <c r="D2813" s="564"/>
      <c r="E2813"/>
      <c r="F2813"/>
      <c r="G2813"/>
    </row>
    <row r="2814" spans="2:7" x14ac:dyDescent="0.25">
      <c r="B2814" s="564"/>
      <c r="C2814" s="564"/>
      <c r="D2814" s="564"/>
      <c r="E2814"/>
      <c r="F2814"/>
      <c r="G2814"/>
    </row>
    <row r="2815" spans="2:7" x14ac:dyDescent="0.25">
      <c r="B2815" s="564"/>
      <c r="C2815" s="564"/>
      <c r="D2815" s="564"/>
      <c r="E2815"/>
      <c r="F2815"/>
      <c r="G2815"/>
    </row>
    <row r="2816" spans="2:7" x14ac:dyDescent="0.25">
      <c r="B2816" s="564"/>
      <c r="C2816" s="564"/>
      <c r="D2816" s="564"/>
      <c r="E2816"/>
      <c r="F2816"/>
      <c r="G2816"/>
    </row>
    <row r="2817" spans="2:7" x14ac:dyDescent="0.25">
      <c r="B2817" s="564"/>
      <c r="C2817" s="564"/>
      <c r="D2817" s="564"/>
      <c r="E2817"/>
      <c r="F2817"/>
      <c r="G2817"/>
    </row>
    <row r="2818" spans="2:7" x14ac:dyDescent="0.25">
      <c r="B2818" s="564"/>
      <c r="C2818" s="564"/>
      <c r="D2818" s="564"/>
      <c r="E2818"/>
      <c r="F2818"/>
      <c r="G2818"/>
    </row>
    <row r="2819" spans="2:7" x14ac:dyDescent="0.25">
      <c r="B2819" s="564"/>
      <c r="C2819" s="564"/>
      <c r="D2819" s="564"/>
      <c r="E2819"/>
      <c r="F2819"/>
      <c r="G2819"/>
    </row>
    <row r="2820" spans="2:7" x14ac:dyDescent="0.25">
      <c r="B2820" s="564"/>
      <c r="C2820" s="564"/>
      <c r="D2820" s="564"/>
      <c r="E2820"/>
      <c r="F2820"/>
      <c r="G2820"/>
    </row>
    <row r="2821" spans="2:7" x14ac:dyDescent="0.25">
      <c r="B2821" s="564"/>
      <c r="C2821" s="564"/>
      <c r="D2821" s="564"/>
      <c r="E2821"/>
      <c r="F2821"/>
      <c r="G2821"/>
    </row>
    <row r="2822" spans="2:7" x14ac:dyDescent="0.25">
      <c r="B2822" s="564"/>
      <c r="C2822" s="564"/>
      <c r="D2822" s="564"/>
      <c r="E2822"/>
      <c r="F2822"/>
      <c r="G2822"/>
    </row>
    <row r="2823" spans="2:7" x14ac:dyDescent="0.25">
      <c r="B2823" s="564"/>
      <c r="C2823" s="564"/>
      <c r="D2823" s="564"/>
      <c r="E2823"/>
      <c r="F2823"/>
      <c r="G2823"/>
    </row>
    <row r="2824" spans="2:7" x14ac:dyDescent="0.25">
      <c r="B2824" s="564"/>
      <c r="C2824" s="564"/>
      <c r="D2824" s="564"/>
      <c r="E2824"/>
      <c r="F2824"/>
      <c r="G2824"/>
    </row>
    <row r="2825" spans="2:7" x14ac:dyDescent="0.25">
      <c r="B2825" s="564"/>
      <c r="C2825" s="564"/>
      <c r="D2825" s="564"/>
      <c r="E2825"/>
      <c r="F2825"/>
      <c r="G2825"/>
    </row>
    <row r="2826" spans="2:7" x14ac:dyDescent="0.25">
      <c r="B2826" s="564"/>
      <c r="C2826" s="564"/>
      <c r="D2826" s="564"/>
      <c r="E2826"/>
      <c r="F2826"/>
      <c r="G2826"/>
    </row>
    <row r="2827" spans="2:7" x14ac:dyDescent="0.25">
      <c r="B2827" s="564"/>
      <c r="C2827" s="564"/>
      <c r="D2827" s="564"/>
      <c r="E2827"/>
      <c r="F2827"/>
      <c r="G2827"/>
    </row>
    <row r="2828" spans="2:7" x14ac:dyDescent="0.25">
      <c r="B2828" s="564"/>
      <c r="C2828" s="564"/>
      <c r="D2828" s="564"/>
      <c r="E2828"/>
      <c r="F2828"/>
      <c r="G2828"/>
    </row>
    <row r="2829" spans="2:7" x14ac:dyDescent="0.25">
      <c r="B2829" s="564"/>
      <c r="C2829" s="564"/>
      <c r="D2829" s="564"/>
      <c r="E2829"/>
      <c r="F2829"/>
      <c r="G2829"/>
    </row>
    <row r="2830" spans="2:7" x14ac:dyDescent="0.25">
      <c r="B2830" s="564"/>
      <c r="C2830" s="564"/>
      <c r="D2830" s="564"/>
      <c r="E2830"/>
      <c r="F2830"/>
      <c r="G2830"/>
    </row>
    <row r="2831" spans="2:7" x14ac:dyDescent="0.25">
      <c r="B2831" s="564"/>
      <c r="C2831" s="564"/>
      <c r="D2831" s="564"/>
      <c r="E2831"/>
      <c r="F2831"/>
      <c r="G2831"/>
    </row>
    <row r="2832" spans="2:7" x14ac:dyDescent="0.25">
      <c r="B2832" s="564"/>
      <c r="C2832" s="564"/>
      <c r="D2832" s="564"/>
      <c r="E2832"/>
      <c r="F2832"/>
      <c r="G2832"/>
    </row>
    <row r="2833" spans="2:7" x14ac:dyDescent="0.25">
      <c r="B2833" s="564"/>
      <c r="C2833" s="564"/>
      <c r="D2833" s="564"/>
      <c r="E2833"/>
      <c r="F2833"/>
      <c r="G2833"/>
    </row>
    <row r="2834" spans="2:7" x14ac:dyDescent="0.25">
      <c r="B2834" s="564"/>
      <c r="C2834" s="564"/>
      <c r="D2834" s="564"/>
      <c r="E2834"/>
      <c r="F2834"/>
      <c r="G2834"/>
    </row>
    <row r="2835" spans="2:7" x14ac:dyDescent="0.25">
      <c r="B2835" s="564"/>
      <c r="C2835" s="564"/>
      <c r="D2835" s="564"/>
      <c r="E2835"/>
      <c r="F2835"/>
      <c r="G2835"/>
    </row>
    <row r="2836" spans="2:7" x14ac:dyDescent="0.25">
      <c r="B2836" s="564"/>
      <c r="C2836" s="564"/>
      <c r="D2836" s="564"/>
      <c r="E2836"/>
      <c r="F2836"/>
      <c r="G2836"/>
    </row>
    <row r="2837" spans="2:7" x14ac:dyDescent="0.25">
      <c r="B2837" s="564"/>
      <c r="C2837" s="564"/>
      <c r="D2837" s="564"/>
      <c r="E2837"/>
      <c r="F2837"/>
      <c r="G2837"/>
    </row>
    <row r="2838" spans="2:7" x14ac:dyDescent="0.25">
      <c r="B2838" s="564"/>
      <c r="C2838" s="564"/>
      <c r="D2838" s="564"/>
      <c r="E2838"/>
      <c r="F2838"/>
      <c r="G2838"/>
    </row>
    <row r="2839" spans="2:7" x14ac:dyDescent="0.25">
      <c r="B2839" s="564"/>
      <c r="C2839" s="564"/>
      <c r="D2839" s="564"/>
      <c r="E2839"/>
      <c r="F2839"/>
      <c r="G2839"/>
    </row>
    <row r="2840" spans="2:7" x14ac:dyDescent="0.25">
      <c r="B2840" s="564"/>
      <c r="C2840" s="564"/>
      <c r="D2840" s="564"/>
      <c r="E2840"/>
      <c r="F2840"/>
      <c r="G2840"/>
    </row>
    <row r="2841" spans="2:7" x14ac:dyDescent="0.25">
      <c r="B2841" s="564"/>
      <c r="C2841" s="564"/>
      <c r="D2841" s="564"/>
      <c r="E2841"/>
      <c r="F2841"/>
      <c r="G2841"/>
    </row>
    <row r="2842" spans="2:7" x14ac:dyDescent="0.25">
      <c r="B2842" s="564"/>
      <c r="C2842" s="564"/>
      <c r="D2842" s="564"/>
      <c r="E2842"/>
      <c r="F2842"/>
      <c r="G2842"/>
    </row>
    <row r="2843" spans="2:7" x14ac:dyDescent="0.25">
      <c r="B2843" s="564"/>
      <c r="C2843" s="564"/>
      <c r="D2843" s="564"/>
      <c r="E2843"/>
      <c r="F2843"/>
      <c r="G2843"/>
    </row>
    <row r="2844" spans="2:7" x14ac:dyDescent="0.25">
      <c r="B2844" s="564"/>
      <c r="C2844" s="564"/>
      <c r="D2844" s="564"/>
      <c r="E2844"/>
      <c r="F2844"/>
      <c r="G2844"/>
    </row>
    <row r="2845" spans="2:7" x14ac:dyDescent="0.25">
      <c r="B2845" s="564"/>
      <c r="C2845" s="564"/>
      <c r="D2845" s="564"/>
      <c r="E2845"/>
      <c r="F2845"/>
      <c r="G2845"/>
    </row>
    <row r="2846" spans="2:7" x14ac:dyDescent="0.25">
      <c r="B2846" s="564"/>
      <c r="C2846" s="564"/>
      <c r="D2846" s="564"/>
      <c r="E2846"/>
      <c r="F2846"/>
      <c r="G2846"/>
    </row>
    <row r="2847" spans="2:7" x14ac:dyDescent="0.25">
      <c r="B2847" s="564"/>
      <c r="C2847" s="564"/>
      <c r="D2847" s="564"/>
      <c r="E2847"/>
      <c r="F2847"/>
      <c r="G2847"/>
    </row>
    <row r="2848" spans="2:7" x14ac:dyDescent="0.25">
      <c r="B2848" s="564"/>
      <c r="C2848" s="564"/>
      <c r="D2848" s="564"/>
      <c r="E2848"/>
      <c r="F2848"/>
      <c r="G2848"/>
    </row>
    <row r="2849" spans="2:7" x14ac:dyDescent="0.25">
      <c r="B2849" s="564"/>
      <c r="C2849" s="564"/>
      <c r="D2849" s="564"/>
      <c r="E2849"/>
      <c r="F2849"/>
      <c r="G2849"/>
    </row>
    <row r="2850" spans="2:7" x14ac:dyDescent="0.25">
      <c r="B2850" s="564"/>
      <c r="C2850" s="564"/>
      <c r="D2850" s="564"/>
      <c r="E2850"/>
      <c r="F2850"/>
      <c r="G2850"/>
    </row>
    <row r="2851" spans="2:7" x14ac:dyDescent="0.25">
      <c r="B2851" s="564"/>
      <c r="C2851" s="564"/>
      <c r="D2851" s="564"/>
      <c r="E2851"/>
      <c r="F2851"/>
      <c r="G2851"/>
    </row>
    <row r="2852" spans="2:7" x14ac:dyDescent="0.25">
      <c r="B2852" s="564"/>
      <c r="C2852" s="564"/>
      <c r="D2852" s="564"/>
      <c r="E2852"/>
      <c r="F2852"/>
      <c r="G2852"/>
    </row>
    <row r="2853" spans="2:7" x14ac:dyDescent="0.25">
      <c r="B2853" s="564"/>
      <c r="C2853" s="564"/>
      <c r="D2853" s="564"/>
      <c r="E2853"/>
      <c r="F2853"/>
      <c r="G2853"/>
    </row>
    <row r="2854" spans="2:7" x14ac:dyDescent="0.25">
      <c r="B2854" s="564"/>
      <c r="C2854" s="564"/>
      <c r="D2854" s="564"/>
      <c r="E2854"/>
      <c r="F2854"/>
      <c r="G2854"/>
    </row>
    <row r="2855" spans="2:7" x14ac:dyDescent="0.25">
      <c r="B2855" s="564"/>
      <c r="C2855" s="564"/>
      <c r="D2855" s="564"/>
      <c r="E2855"/>
      <c r="F2855"/>
      <c r="G2855"/>
    </row>
    <row r="2856" spans="2:7" x14ac:dyDescent="0.25">
      <c r="B2856" s="564"/>
      <c r="C2856" s="564"/>
      <c r="D2856" s="564"/>
      <c r="E2856"/>
      <c r="F2856"/>
      <c r="G2856"/>
    </row>
    <row r="2857" spans="2:7" x14ac:dyDescent="0.25">
      <c r="B2857" s="564"/>
      <c r="C2857" s="564"/>
      <c r="D2857" s="564"/>
      <c r="E2857"/>
      <c r="F2857"/>
      <c r="G2857"/>
    </row>
    <row r="2858" spans="2:7" x14ac:dyDescent="0.25">
      <c r="B2858" s="564"/>
      <c r="C2858" s="564"/>
      <c r="D2858" s="564"/>
      <c r="E2858"/>
      <c r="F2858"/>
      <c r="G2858"/>
    </row>
    <row r="2859" spans="2:7" x14ac:dyDescent="0.25">
      <c r="B2859" s="564"/>
      <c r="C2859" s="564"/>
      <c r="D2859" s="564"/>
      <c r="E2859"/>
      <c r="F2859"/>
      <c r="G2859"/>
    </row>
    <row r="2860" spans="2:7" x14ac:dyDescent="0.25">
      <c r="B2860" s="564"/>
      <c r="C2860" s="564"/>
      <c r="D2860" s="564"/>
      <c r="E2860"/>
      <c r="F2860"/>
      <c r="G2860"/>
    </row>
    <row r="2861" spans="2:7" x14ac:dyDescent="0.25">
      <c r="B2861" s="564"/>
      <c r="C2861" s="564"/>
      <c r="D2861" s="564"/>
      <c r="E2861"/>
      <c r="F2861"/>
      <c r="G2861"/>
    </row>
    <row r="2862" spans="2:7" x14ac:dyDescent="0.25">
      <c r="B2862" s="564"/>
      <c r="C2862" s="564"/>
      <c r="D2862" s="564"/>
      <c r="E2862"/>
      <c r="F2862"/>
      <c r="G2862"/>
    </row>
    <row r="2863" spans="2:7" x14ac:dyDescent="0.25">
      <c r="B2863" s="564"/>
      <c r="C2863" s="564"/>
      <c r="D2863" s="564"/>
      <c r="E2863"/>
      <c r="F2863"/>
      <c r="G2863"/>
    </row>
    <row r="2864" spans="2:7" x14ac:dyDescent="0.25">
      <c r="B2864" s="564"/>
      <c r="C2864" s="564"/>
      <c r="D2864" s="564"/>
      <c r="E2864"/>
      <c r="F2864"/>
      <c r="G2864"/>
    </row>
    <row r="2865" spans="2:7" x14ac:dyDescent="0.25">
      <c r="B2865" s="564"/>
      <c r="C2865" s="564"/>
      <c r="D2865" s="564"/>
      <c r="E2865"/>
      <c r="F2865"/>
      <c r="G2865"/>
    </row>
    <row r="2866" spans="2:7" x14ac:dyDescent="0.25">
      <c r="B2866" s="564"/>
      <c r="C2866" s="564"/>
      <c r="D2866" s="564"/>
      <c r="E2866"/>
      <c r="F2866"/>
      <c r="G2866"/>
    </row>
    <row r="2867" spans="2:7" x14ac:dyDescent="0.25">
      <c r="B2867" s="564"/>
      <c r="C2867" s="564"/>
      <c r="D2867" s="564"/>
      <c r="E2867"/>
      <c r="F2867"/>
      <c r="G2867"/>
    </row>
    <row r="2868" spans="2:7" x14ac:dyDescent="0.25">
      <c r="B2868" s="564"/>
      <c r="C2868" s="564"/>
      <c r="D2868" s="564"/>
      <c r="E2868"/>
      <c r="F2868"/>
      <c r="G2868"/>
    </row>
    <row r="2869" spans="2:7" x14ac:dyDescent="0.25">
      <c r="B2869" s="564"/>
      <c r="C2869" s="564"/>
      <c r="D2869" s="564"/>
      <c r="E2869"/>
      <c r="F2869"/>
      <c r="G2869"/>
    </row>
    <row r="2870" spans="2:7" x14ac:dyDescent="0.25">
      <c r="B2870" s="564"/>
      <c r="C2870" s="564"/>
      <c r="D2870" s="564"/>
      <c r="E2870"/>
      <c r="F2870"/>
      <c r="G2870"/>
    </row>
    <row r="2871" spans="2:7" x14ac:dyDescent="0.25">
      <c r="B2871" s="564"/>
      <c r="C2871" s="564"/>
      <c r="D2871" s="564"/>
      <c r="E2871"/>
      <c r="F2871"/>
      <c r="G2871"/>
    </row>
    <row r="2872" spans="2:7" x14ac:dyDescent="0.25">
      <c r="B2872" s="564"/>
      <c r="C2872" s="564"/>
      <c r="D2872" s="564"/>
      <c r="E2872"/>
      <c r="F2872"/>
      <c r="G2872"/>
    </row>
    <row r="2873" spans="2:7" x14ac:dyDescent="0.25">
      <c r="B2873" s="564"/>
      <c r="C2873" s="564"/>
      <c r="D2873" s="564"/>
      <c r="E2873"/>
      <c r="F2873"/>
      <c r="G2873"/>
    </row>
    <row r="2874" spans="2:7" x14ac:dyDescent="0.25">
      <c r="B2874" s="564"/>
      <c r="C2874" s="564"/>
      <c r="D2874" s="564"/>
      <c r="E2874"/>
      <c r="F2874"/>
      <c r="G2874"/>
    </row>
    <row r="2875" spans="2:7" x14ac:dyDescent="0.25">
      <c r="B2875" s="564"/>
      <c r="C2875" s="564"/>
      <c r="D2875" s="564"/>
      <c r="E2875"/>
      <c r="F2875"/>
      <c r="G2875"/>
    </row>
    <row r="2876" spans="2:7" x14ac:dyDescent="0.25">
      <c r="B2876" s="564"/>
      <c r="C2876" s="564"/>
      <c r="D2876" s="564"/>
      <c r="E2876"/>
      <c r="F2876"/>
      <c r="G2876"/>
    </row>
    <row r="2877" spans="2:7" x14ac:dyDescent="0.25">
      <c r="B2877" s="564"/>
      <c r="C2877" s="564"/>
      <c r="D2877" s="564"/>
      <c r="E2877"/>
      <c r="F2877"/>
      <c r="G2877"/>
    </row>
    <row r="2878" spans="2:7" x14ac:dyDescent="0.25">
      <c r="B2878" s="564"/>
      <c r="C2878" s="564"/>
      <c r="D2878" s="564"/>
      <c r="E2878"/>
      <c r="F2878"/>
      <c r="G2878"/>
    </row>
    <row r="2879" spans="2:7" x14ac:dyDescent="0.25">
      <c r="B2879" s="564"/>
      <c r="C2879" s="564"/>
      <c r="D2879" s="564"/>
      <c r="E2879"/>
      <c r="F2879"/>
      <c r="G2879"/>
    </row>
    <row r="2880" spans="2:7" x14ac:dyDescent="0.25">
      <c r="B2880" s="564"/>
      <c r="C2880" s="564"/>
      <c r="D2880" s="564"/>
      <c r="E2880"/>
      <c r="F2880"/>
      <c r="G2880"/>
    </row>
    <row r="2881" spans="2:7" x14ac:dyDescent="0.25">
      <c r="B2881" s="564"/>
      <c r="C2881" s="564"/>
      <c r="D2881" s="564"/>
      <c r="E2881"/>
      <c r="F2881"/>
      <c r="G2881"/>
    </row>
    <row r="2882" spans="2:7" x14ac:dyDescent="0.25">
      <c r="B2882" s="564"/>
      <c r="C2882" s="564"/>
      <c r="D2882" s="564"/>
      <c r="E2882"/>
      <c r="F2882"/>
      <c r="G2882"/>
    </row>
    <row r="2883" spans="2:7" x14ac:dyDescent="0.25">
      <c r="B2883" s="564"/>
      <c r="C2883" s="564"/>
      <c r="D2883" s="564"/>
      <c r="E2883"/>
      <c r="F2883"/>
      <c r="G2883"/>
    </row>
    <row r="2884" spans="2:7" x14ac:dyDescent="0.25">
      <c r="B2884" s="564"/>
      <c r="C2884" s="564"/>
      <c r="D2884" s="564"/>
      <c r="E2884"/>
      <c r="F2884"/>
      <c r="G2884"/>
    </row>
    <row r="2885" spans="2:7" x14ac:dyDescent="0.25">
      <c r="B2885" s="564"/>
      <c r="C2885" s="564"/>
      <c r="D2885" s="564"/>
      <c r="E2885"/>
      <c r="F2885"/>
      <c r="G2885"/>
    </row>
    <row r="2886" spans="2:7" x14ac:dyDescent="0.25">
      <c r="B2886" s="564"/>
      <c r="C2886" s="564"/>
      <c r="D2886" s="564"/>
      <c r="E2886"/>
      <c r="F2886"/>
      <c r="G2886"/>
    </row>
    <row r="2887" spans="2:7" x14ac:dyDescent="0.25">
      <c r="B2887" s="564"/>
      <c r="C2887" s="564"/>
      <c r="D2887" s="564"/>
      <c r="E2887"/>
      <c r="F2887"/>
      <c r="G2887"/>
    </row>
    <row r="2888" spans="2:7" x14ac:dyDescent="0.25">
      <c r="B2888" s="564"/>
      <c r="C2888" s="564"/>
      <c r="D2888" s="564"/>
      <c r="E2888"/>
      <c r="F2888"/>
      <c r="G2888"/>
    </row>
    <row r="2889" spans="2:7" x14ac:dyDescent="0.25">
      <c r="B2889" s="564"/>
      <c r="C2889" s="564"/>
      <c r="D2889" s="564"/>
      <c r="E2889"/>
      <c r="F2889"/>
      <c r="G2889"/>
    </row>
    <row r="2890" spans="2:7" x14ac:dyDescent="0.25">
      <c r="B2890" s="564"/>
      <c r="C2890" s="564"/>
      <c r="D2890" s="564"/>
      <c r="E2890"/>
      <c r="F2890"/>
      <c r="G2890"/>
    </row>
    <row r="2891" spans="2:7" x14ac:dyDescent="0.25">
      <c r="B2891" s="564"/>
      <c r="C2891" s="564"/>
      <c r="D2891" s="564"/>
      <c r="E2891"/>
      <c r="F2891"/>
      <c r="G2891"/>
    </row>
    <row r="2892" spans="2:7" x14ac:dyDescent="0.25">
      <c r="B2892" s="564"/>
      <c r="C2892" s="564"/>
      <c r="D2892" s="564"/>
      <c r="E2892"/>
      <c r="F2892"/>
      <c r="G2892"/>
    </row>
    <row r="2893" spans="2:7" x14ac:dyDescent="0.25">
      <c r="B2893" s="564"/>
      <c r="C2893" s="564"/>
      <c r="D2893" s="564"/>
      <c r="E2893"/>
      <c r="F2893"/>
      <c r="G2893"/>
    </row>
    <row r="2894" spans="2:7" x14ac:dyDescent="0.25">
      <c r="B2894" s="564"/>
      <c r="C2894" s="564"/>
      <c r="D2894" s="564"/>
      <c r="E2894"/>
      <c r="F2894"/>
      <c r="G2894"/>
    </row>
    <row r="2895" spans="2:7" x14ac:dyDescent="0.25">
      <c r="B2895" s="564"/>
      <c r="C2895" s="564"/>
      <c r="D2895" s="564"/>
      <c r="E2895"/>
      <c r="F2895"/>
      <c r="G2895"/>
    </row>
    <row r="2896" spans="2:7" x14ac:dyDescent="0.25">
      <c r="B2896" s="564"/>
      <c r="C2896" s="564"/>
      <c r="D2896" s="564"/>
      <c r="E2896"/>
      <c r="F2896"/>
      <c r="G2896"/>
    </row>
    <row r="2897" spans="2:7" x14ac:dyDescent="0.25">
      <c r="B2897" s="564"/>
      <c r="C2897" s="564"/>
      <c r="D2897" s="564"/>
      <c r="E2897"/>
      <c r="F2897"/>
      <c r="G2897"/>
    </row>
    <row r="2898" spans="2:7" x14ac:dyDescent="0.25">
      <c r="B2898" s="564"/>
      <c r="C2898" s="564"/>
      <c r="D2898" s="564"/>
      <c r="E2898"/>
      <c r="F2898"/>
      <c r="G2898"/>
    </row>
    <row r="2899" spans="2:7" x14ac:dyDescent="0.25">
      <c r="B2899" s="564"/>
      <c r="C2899" s="564"/>
      <c r="D2899" s="564"/>
      <c r="E2899"/>
      <c r="F2899"/>
      <c r="G2899"/>
    </row>
    <row r="2900" spans="2:7" x14ac:dyDescent="0.25">
      <c r="B2900" s="564"/>
      <c r="C2900" s="564"/>
      <c r="D2900" s="564"/>
      <c r="E2900"/>
      <c r="F2900"/>
      <c r="G2900"/>
    </row>
    <row r="2901" spans="2:7" x14ac:dyDescent="0.25">
      <c r="B2901" s="564"/>
      <c r="C2901" s="564"/>
      <c r="D2901" s="564"/>
      <c r="E2901"/>
      <c r="F2901"/>
      <c r="G2901"/>
    </row>
    <row r="2902" spans="2:7" x14ac:dyDescent="0.25">
      <c r="B2902" s="564"/>
      <c r="C2902" s="564"/>
      <c r="D2902" s="564"/>
      <c r="E2902"/>
      <c r="F2902"/>
      <c r="G2902"/>
    </row>
    <row r="2903" spans="2:7" x14ac:dyDescent="0.25">
      <c r="B2903" s="564"/>
      <c r="C2903" s="564"/>
      <c r="D2903" s="564"/>
      <c r="E2903"/>
      <c r="F2903"/>
      <c r="G2903"/>
    </row>
    <row r="2904" spans="2:7" x14ac:dyDescent="0.25">
      <c r="B2904" s="564"/>
      <c r="C2904" s="564"/>
      <c r="D2904" s="564"/>
      <c r="E2904"/>
      <c r="F2904"/>
      <c r="G2904"/>
    </row>
    <row r="2905" spans="2:7" x14ac:dyDescent="0.25">
      <c r="B2905" s="564"/>
      <c r="C2905" s="564"/>
      <c r="D2905" s="564"/>
      <c r="E2905"/>
      <c r="F2905"/>
      <c r="G2905"/>
    </row>
    <row r="2906" spans="2:7" x14ac:dyDescent="0.25">
      <c r="B2906" s="564"/>
      <c r="C2906" s="564"/>
      <c r="D2906" s="564"/>
      <c r="E2906"/>
      <c r="F2906"/>
      <c r="G2906"/>
    </row>
    <row r="2907" spans="2:7" x14ac:dyDescent="0.25">
      <c r="B2907" s="564"/>
      <c r="C2907" s="564"/>
      <c r="D2907" s="564"/>
      <c r="E2907"/>
      <c r="F2907"/>
      <c r="G2907"/>
    </row>
    <row r="2908" spans="2:7" x14ac:dyDescent="0.25">
      <c r="B2908" s="564"/>
      <c r="C2908" s="564"/>
      <c r="D2908" s="564"/>
      <c r="E2908"/>
      <c r="F2908"/>
      <c r="G2908"/>
    </row>
    <row r="2909" spans="2:7" x14ac:dyDescent="0.25">
      <c r="B2909" s="564"/>
      <c r="C2909" s="564"/>
      <c r="D2909" s="564"/>
      <c r="E2909"/>
      <c r="F2909"/>
      <c r="G2909"/>
    </row>
    <row r="2910" spans="2:7" x14ac:dyDescent="0.25">
      <c r="B2910" s="564"/>
      <c r="C2910" s="564"/>
      <c r="D2910" s="564"/>
      <c r="E2910"/>
      <c r="F2910"/>
      <c r="G2910"/>
    </row>
    <row r="2911" spans="2:7" x14ac:dyDescent="0.25">
      <c r="B2911" s="564"/>
      <c r="C2911" s="564"/>
      <c r="D2911" s="564"/>
      <c r="E2911"/>
      <c r="F2911"/>
      <c r="G2911"/>
    </row>
    <row r="2912" spans="2:7" x14ac:dyDescent="0.25">
      <c r="B2912" s="564"/>
      <c r="C2912" s="564"/>
      <c r="D2912" s="564"/>
      <c r="E2912"/>
      <c r="F2912"/>
      <c r="G2912"/>
    </row>
    <row r="2913" spans="2:7" x14ac:dyDescent="0.25">
      <c r="B2913" s="564"/>
      <c r="C2913" s="564"/>
      <c r="D2913" s="564"/>
      <c r="E2913"/>
      <c r="F2913"/>
      <c r="G2913"/>
    </row>
    <row r="2914" spans="2:7" x14ac:dyDescent="0.25">
      <c r="B2914" s="564"/>
      <c r="C2914" s="564"/>
      <c r="D2914" s="564"/>
      <c r="E2914"/>
      <c r="F2914"/>
      <c r="G2914"/>
    </row>
    <row r="2915" spans="2:7" x14ac:dyDescent="0.25">
      <c r="B2915" s="564"/>
      <c r="C2915" s="564"/>
      <c r="D2915" s="564"/>
      <c r="E2915"/>
      <c r="F2915"/>
      <c r="G2915"/>
    </row>
    <row r="2916" spans="2:7" x14ac:dyDescent="0.25">
      <c r="B2916" s="564"/>
      <c r="C2916" s="564"/>
      <c r="D2916" s="564"/>
      <c r="E2916"/>
      <c r="F2916"/>
      <c r="G2916"/>
    </row>
    <row r="2917" spans="2:7" x14ac:dyDescent="0.25">
      <c r="B2917" s="564"/>
      <c r="C2917" s="564"/>
      <c r="D2917" s="564"/>
      <c r="E2917"/>
      <c r="F2917"/>
      <c r="G2917"/>
    </row>
    <row r="2918" spans="2:7" x14ac:dyDescent="0.25">
      <c r="B2918" s="564"/>
      <c r="C2918" s="564"/>
      <c r="D2918" s="564"/>
      <c r="E2918"/>
      <c r="F2918"/>
      <c r="G2918"/>
    </row>
    <row r="2919" spans="2:7" x14ac:dyDescent="0.25">
      <c r="B2919" s="564"/>
      <c r="C2919" s="564"/>
      <c r="D2919" s="564"/>
      <c r="E2919"/>
      <c r="F2919"/>
      <c r="G2919"/>
    </row>
    <row r="2920" spans="2:7" x14ac:dyDescent="0.25">
      <c r="B2920" s="564"/>
      <c r="C2920" s="564"/>
      <c r="D2920" s="564"/>
      <c r="E2920"/>
      <c r="F2920"/>
      <c r="G2920"/>
    </row>
    <row r="2921" spans="2:7" x14ac:dyDescent="0.25">
      <c r="B2921" s="564"/>
      <c r="C2921" s="564"/>
      <c r="D2921" s="564"/>
      <c r="E2921"/>
      <c r="F2921"/>
      <c r="G2921"/>
    </row>
    <row r="2922" spans="2:7" x14ac:dyDescent="0.25">
      <c r="B2922" s="564"/>
      <c r="C2922" s="564"/>
      <c r="D2922" s="564"/>
      <c r="E2922"/>
      <c r="F2922"/>
      <c r="G2922"/>
    </row>
    <row r="2923" spans="2:7" x14ac:dyDescent="0.25">
      <c r="B2923" s="564"/>
      <c r="C2923" s="564"/>
      <c r="D2923" s="564"/>
      <c r="E2923"/>
      <c r="F2923"/>
      <c r="G2923"/>
    </row>
    <row r="2924" spans="2:7" x14ac:dyDescent="0.25">
      <c r="B2924" s="564"/>
      <c r="C2924" s="564"/>
      <c r="D2924" s="564"/>
      <c r="E2924"/>
      <c r="F2924"/>
      <c r="G2924"/>
    </row>
    <row r="2925" spans="2:7" x14ac:dyDescent="0.25">
      <c r="B2925" s="564"/>
      <c r="C2925" s="564"/>
      <c r="D2925" s="564"/>
      <c r="E2925"/>
      <c r="F2925"/>
      <c r="G2925"/>
    </row>
    <row r="2926" spans="2:7" x14ac:dyDescent="0.25">
      <c r="B2926" s="564"/>
      <c r="C2926" s="564"/>
      <c r="D2926" s="564"/>
      <c r="E2926"/>
      <c r="F2926"/>
      <c r="G2926"/>
    </row>
    <row r="2927" spans="2:7" x14ac:dyDescent="0.25">
      <c r="B2927" s="564"/>
      <c r="C2927" s="564"/>
      <c r="D2927" s="564"/>
      <c r="E2927"/>
      <c r="F2927"/>
      <c r="G2927"/>
    </row>
    <row r="2928" spans="2:7" x14ac:dyDescent="0.25">
      <c r="B2928" s="564"/>
      <c r="C2928" s="564"/>
      <c r="D2928" s="564"/>
      <c r="E2928"/>
      <c r="F2928"/>
      <c r="G2928"/>
    </row>
    <row r="2929" spans="2:7" x14ac:dyDescent="0.25">
      <c r="B2929" s="564"/>
      <c r="C2929" s="564"/>
      <c r="D2929" s="564"/>
      <c r="E2929"/>
      <c r="F2929"/>
      <c r="G2929"/>
    </row>
    <row r="2930" spans="2:7" x14ac:dyDescent="0.25">
      <c r="B2930" s="564"/>
      <c r="C2930" s="564"/>
      <c r="D2930" s="564"/>
      <c r="E2930"/>
      <c r="F2930"/>
      <c r="G2930"/>
    </row>
    <row r="2931" spans="2:7" x14ac:dyDescent="0.25">
      <c r="B2931" s="564"/>
      <c r="C2931" s="564"/>
      <c r="D2931" s="564"/>
      <c r="E2931"/>
      <c r="F2931"/>
      <c r="G2931"/>
    </row>
    <row r="2932" spans="2:7" x14ac:dyDescent="0.25">
      <c r="B2932" s="564"/>
      <c r="C2932" s="564"/>
      <c r="D2932" s="564"/>
      <c r="E2932"/>
      <c r="F2932"/>
      <c r="G2932"/>
    </row>
    <row r="2933" spans="2:7" x14ac:dyDescent="0.25">
      <c r="B2933" s="564"/>
      <c r="C2933" s="564"/>
      <c r="D2933" s="564"/>
      <c r="E2933"/>
      <c r="F2933"/>
      <c r="G2933"/>
    </row>
    <row r="2934" spans="2:7" x14ac:dyDescent="0.25">
      <c r="B2934" s="564"/>
      <c r="C2934" s="564"/>
      <c r="D2934" s="564"/>
      <c r="E2934"/>
      <c r="F2934"/>
      <c r="G2934"/>
    </row>
    <row r="2935" spans="2:7" x14ac:dyDescent="0.25">
      <c r="B2935" s="564"/>
      <c r="C2935" s="564"/>
      <c r="D2935" s="564"/>
      <c r="E2935"/>
      <c r="F2935"/>
      <c r="G2935"/>
    </row>
    <row r="2936" spans="2:7" x14ac:dyDescent="0.25">
      <c r="B2936" s="564"/>
      <c r="C2936" s="564"/>
      <c r="D2936" s="564"/>
      <c r="E2936"/>
      <c r="F2936"/>
      <c r="G2936"/>
    </row>
    <row r="2937" spans="2:7" x14ac:dyDescent="0.25">
      <c r="B2937" s="564"/>
      <c r="C2937" s="564"/>
      <c r="D2937" s="564"/>
      <c r="E2937"/>
      <c r="F2937"/>
      <c r="G2937"/>
    </row>
    <row r="2938" spans="2:7" x14ac:dyDescent="0.25">
      <c r="B2938" s="564"/>
      <c r="C2938" s="564"/>
      <c r="D2938" s="564"/>
      <c r="E2938"/>
      <c r="F2938"/>
      <c r="G2938"/>
    </row>
    <row r="2939" spans="2:7" x14ac:dyDescent="0.25">
      <c r="B2939" s="564"/>
      <c r="C2939" s="564"/>
      <c r="D2939" s="564"/>
      <c r="E2939"/>
      <c r="F2939"/>
      <c r="G2939"/>
    </row>
    <row r="2940" spans="2:7" x14ac:dyDescent="0.25">
      <c r="B2940" s="564"/>
      <c r="C2940" s="564"/>
      <c r="D2940" s="564"/>
      <c r="E2940"/>
      <c r="F2940"/>
      <c r="G2940"/>
    </row>
    <row r="2941" spans="2:7" x14ac:dyDescent="0.25">
      <c r="B2941" s="564"/>
      <c r="C2941" s="564"/>
      <c r="D2941" s="564"/>
      <c r="E2941"/>
      <c r="F2941"/>
      <c r="G2941"/>
    </row>
    <row r="2942" spans="2:7" x14ac:dyDescent="0.25">
      <c r="B2942" s="564"/>
      <c r="C2942" s="564"/>
      <c r="D2942" s="564"/>
      <c r="E2942"/>
      <c r="F2942"/>
      <c r="G2942"/>
    </row>
    <row r="2943" spans="2:7" x14ac:dyDescent="0.25">
      <c r="B2943" s="564"/>
      <c r="C2943" s="564"/>
      <c r="D2943" s="564"/>
      <c r="E2943"/>
      <c r="F2943"/>
      <c r="G2943"/>
    </row>
    <row r="2944" spans="2:7" x14ac:dyDescent="0.25">
      <c r="B2944" s="564"/>
      <c r="C2944" s="564"/>
      <c r="D2944" s="564"/>
      <c r="E2944"/>
      <c r="F2944"/>
      <c r="G2944"/>
    </row>
    <row r="2945" spans="2:7" x14ac:dyDescent="0.25">
      <c r="B2945" s="564"/>
      <c r="C2945" s="564"/>
      <c r="D2945" s="564"/>
      <c r="E2945"/>
      <c r="F2945"/>
      <c r="G2945"/>
    </row>
    <row r="2946" spans="2:7" x14ac:dyDescent="0.25">
      <c r="B2946" s="564"/>
      <c r="C2946" s="564"/>
      <c r="D2946" s="564"/>
      <c r="E2946"/>
      <c r="F2946"/>
      <c r="G2946"/>
    </row>
    <row r="2947" spans="2:7" x14ac:dyDescent="0.25">
      <c r="B2947" s="564"/>
      <c r="C2947" s="564"/>
      <c r="D2947" s="564"/>
      <c r="E2947"/>
      <c r="F2947"/>
      <c r="G2947"/>
    </row>
    <row r="2948" spans="2:7" x14ac:dyDescent="0.25">
      <c r="B2948" s="564"/>
      <c r="C2948" s="564"/>
      <c r="D2948" s="564"/>
      <c r="E2948"/>
      <c r="F2948"/>
      <c r="G2948"/>
    </row>
    <row r="2949" spans="2:7" x14ac:dyDescent="0.25">
      <c r="B2949" s="564"/>
      <c r="C2949" s="564"/>
      <c r="D2949" s="564"/>
      <c r="E2949"/>
      <c r="F2949"/>
      <c r="G2949"/>
    </row>
    <row r="2950" spans="2:7" x14ac:dyDescent="0.25">
      <c r="B2950" s="564"/>
      <c r="C2950" s="564"/>
      <c r="D2950" s="564"/>
      <c r="E2950"/>
      <c r="F2950"/>
      <c r="G2950"/>
    </row>
    <row r="2951" spans="2:7" x14ac:dyDescent="0.25">
      <c r="B2951" s="564"/>
      <c r="C2951" s="564"/>
      <c r="D2951" s="564"/>
      <c r="E2951"/>
      <c r="F2951"/>
      <c r="G2951"/>
    </row>
    <row r="2952" spans="2:7" x14ac:dyDescent="0.25">
      <c r="B2952" s="564"/>
      <c r="C2952" s="564"/>
      <c r="D2952" s="564"/>
      <c r="E2952"/>
      <c r="F2952"/>
      <c r="G2952"/>
    </row>
    <row r="2953" spans="2:7" x14ac:dyDescent="0.25">
      <c r="B2953" s="564"/>
      <c r="C2953" s="564"/>
      <c r="D2953" s="564"/>
      <c r="E2953"/>
      <c r="F2953"/>
      <c r="G2953"/>
    </row>
    <row r="2954" spans="2:7" x14ac:dyDescent="0.25">
      <c r="B2954" s="564"/>
      <c r="C2954" s="564"/>
      <c r="D2954" s="564"/>
      <c r="E2954"/>
      <c r="F2954"/>
      <c r="G2954"/>
    </row>
    <row r="2955" spans="2:7" x14ac:dyDescent="0.25">
      <c r="B2955" s="564"/>
      <c r="C2955" s="564"/>
      <c r="D2955" s="564"/>
      <c r="E2955"/>
      <c r="F2955"/>
      <c r="G2955"/>
    </row>
    <row r="2956" spans="2:7" x14ac:dyDescent="0.25">
      <c r="B2956" s="564"/>
      <c r="C2956" s="564"/>
      <c r="D2956" s="564"/>
      <c r="E2956"/>
      <c r="F2956"/>
      <c r="G2956"/>
    </row>
    <row r="2957" spans="2:7" x14ac:dyDescent="0.25">
      <c r="B2957" s="564"/>
      <c r="C2957" s="564"/>
      <c r="D2957" s="564"/>
      <c r="E2957"/>
      <c r="F2957"/>
      <c r="G2957"/>
    </row>
    <row r="2958" spans="2:7" x14ac:dyDescent="0.25">
      <c r="B2958" s="564"/>
      <c r="C2958" s="564"/>
      <c r="D2958" s="564"/>
      <c r="E2958"/>
      <c r="F2958"/>
      <c r="G2958"/>
    </row>
    <row r="2959" spans="2:7" x14ac:dyDescent="0.25">
      <c r="B2959" s="564"/>
      <c r="C2959" s="564"/>
      <c r="D2959" s="564"/>
      <c r="E2959"/>
      <c r="F2959"/>
      <c r="G2959"/>
    </row>
    <row r="2960" spans="2:7" x14ac:dyDescent="0.25">
      <c r="B2960" s="564"/>
      <c r="C2960" s="564"/>
      <c r="D2960" s="564"/>
      <c r="E2960"/>
      <c r="F2960"/>
      <c r="G2960"/>
    </row>
    <row r="2961" spans="2:7" x14ac:dyDescent="0.25">
      <c r="B2961" s="564"/>
      <c r="C2961" s="564"/>
      <c r="D2961" s="564"/>
      <c r="E2961"/>
      <c r="F2961"/>
      <c r="G2961"/>
    </row>
    <row r="2962" spans="2:7" x14ac:dyDescent="0.25">
      <c r="B2962" s="564"/>
      <c r="C2962" s="564"/>
      <c r="D2962" s="564"/>
      <c r="E2962"/>
      <c r="F2962"/>
      <c r="G2962"/>
    </row>
    <row r="2963" spans="2:7" x14ac:dyDescent="0.25">
      <c r="B2963" s="564"/>
      <c r="C2963" s="564"/>
      <c r="D2963" s="564"/>
      <c r="E2963"/>
      <c r="F2963"/>
      <c r="G2963"/>
    </row>
    <row r="2964" spans="2:7" x14ac:dyDescent="0.25">
      <c r="B2964" s="564"/>
      <c r="C2964" s="564"/>
      <c r="D2964" s="564"/>
      <c r="E2964"/>
      <c r="F2964"/>
      <c r="G2964"/>
    </row>
    <row r="2965" spans="2:7" x14ac:dyDescent="0.25">
      <c r="B2965" s="564"/>
      <c r="C2965" s="564"/>
      <c r="D2965" s="564"/>
      <c r="E2965"/>
      <c r="F2965"/>
      <c r="G2965"/>
    </row>
    <row r="2966" spans="2:7" x14ac:dyDescent="0.25">
      <c r="B2966" s="564"/>
      <c r="C2966" s="564"/>
      <c r="D2966" s="564"/>
      <c r="E2966"/>
      <c r="F2966"/>
      <c r="G2966"/>
    </row>
    <row r="2967" spans="2:7" x14ac:dyDescent="0.25">
      <c r="B2967" s="564"/>
      <c r="C2967" s="564"/>
      <c r="D2967" s="564"/>
      <c r="E2967"/>
      <c r="F2967"/>
      <c r="G2967"/>
    </row>
    <row r="2968" spans="2:7" x14ac:dyDescent="0.25">
      <c r="B2968" s="564"/>
      <c r="C2968" s="564"/>
      <c r="D2968" s="564"/>
      <c r="E2968"/>
      <c r="F2968"/>
      <c r="G2968"/>
    </row>
    <row r="2969" spans="2:7" x14ac:dyDescent="0.25">
      <c r="B2969" s="564"/>
      <c r="C2969" s="564"/>
      <c r="D2969" s="564"/>
      <c r="E2969"/>
      <c r="F2969"/>
      <c r="G2969"/>
    </row>
    <row r="2970" spans="2:7" x14ac:dyDescent="0.25">
      <c r="B2970" s="564"/>
      <c r="C2970" s="564"/>
      <c r="D2970" s="564"/>
      <c r="E2970"/>
      <c r="F2970"/>
      <c r="G2970"/>
    </row>
    <row r="2971" spans="2:7" x14ac:dyDescent="0.25">
      <c r="B2971" s="564"/>
      <c r="C2971" s="564"/>
      <c r="D2971" s="564"/>
      <c r="E2971"/>
      <c r="F2971"/>
      <c r="G2971"/>
    </row>
    <row r="2972" spans="2:7" x14ac:dyDescent="0.25">
      <c r="B2972" s="564"/>
      <c r="C2972" s="564"/>
      <c r="D2972" s="564"/>
      <c r="E2972"/>
      <c r="F2972"/>
      <c r="G2972"/>
    </row>
    <row r="2973" spans="2:7" x14ac:dyDescent="0.25">
      <c r="B2973" s="564"/>
      <c r="C2973" s="564"/>
      <c r="D2973" s="564"/>
      <c r="E2973"/>
      <c r="F2973"/>
      <c r="G2973"/>
    </row>
    <row r="2974" spans="2:7" x14ac:dyDescent="0.25">
      <c r="B2974" s="564"/>
      <c r="C2974" s="564"/>
      <c r="D2974" s="564"/>
      <c r="E2974"/>
      <c r="F2974"/>
      <c r="G2974"/>
    </row>
    <row r="2975" spans="2:7" x14ac:dyDescent="0.25">
      <c r="B2975" s="564"/>
      <c r="C2975" s="564"/>
      <c r="D2975" s="564"/>
      <c r="E2975"/>
      <c r="F2975"/>
      <c r="G2975"/>
    </row>
    <row r="2976" spans="2:7" x14ac:dyDescent="0.25">
      <c r="B2976" s="564"/>
      <c r="C2976" s="564"/>
      <c r="D2976" s="564"/>
      <c r="E2976"/>
      <c r="F2976"/>
      <c r="G2976"/>
    </row>
    <row r="2977" spans="2:7" x14ac:dyDescent="0.25">
      <c r="B2977" s="564"/>
      <c r="C2977" s="564"/>
      <c r="D2977" s="564"/>
      <c r="E2977"/>
      <c r="F2977"/>
      <c r="G2977"/>
    </row>
    <row r="2978" spans="2:7" x14ac:dyDescent="0.25">
      <c r="B2978" s="564"/>
      <c r="C2978" s="564"/>
      <c r="D2978" s="564"/>
      <c r="E2978"/>
      <c r="F2978"/>
      <c r="G2978"/>
    </row>
    <row r="2979" spans="2:7" x14ac:dyDescent="0.25">
      <c r="B2979" s="564"/>
      <c r="C2979" s="564"/>
      <c r="D2979" s="564"/>
      <c r="E2979"/>
      <c r="F2979"/>
      <c r="G2979"/>
    </row>
    <row r="2980" spans="2:7" x14ac:dyDescent="0.25">
      <c r="B2980" s="564"/>
      <c r="C2980" s="564"/>
      <c r="D2980" s="564"/>
      <c r="E2980"/>
      <c r="F2980"/>
      <c r="G2980"/>
    </row>
    <row r="2981" spans="2:7" x14ac:dyDescent="0.25">
      <c r="B2981" s="564"/>
      <c r="C2981" s="564"/>
      <c r="D2981" s="564"/>
      <c r="E2981"/>
      <c r="F2981"/>
      <c r="G2981"/>
    </row>
    <row r="2982" spans="2:7" x14ac:dyDescent="0.25">
      <c r="B2982" s="564"/>
      <c r="C2982" s="564"/>
      <c r="D2982" s="564"/>
      <c r="E2982"/>
      <c r="F2982"/>
      <c r="G2982"/>
    </row>
    <row r="2983" spans="2:7" x14ac:dyDescent="0.25">
      <c r="B2983" s="564"/>
      <c r="C2983" s="564"/>
      <c r="D2983" s="564"/>
      <c r="E2983"/>
      <c r="F2983"/>
      <c r="G2983"/>
    </row>
    <row r="2984" spans="2:7" x14ac:dyDescent="0.25">
      <c r="B2984" s="564"/>
      <c r="C2984" s="564"/>
      <c r="D2984" s="564"/>
      <c r="E2984"/>
      <c r="F2984"/>
      <c r="G2984"/>
    </row>
    <row r="2985" spans="2:7" x14ac:dyDescent="0.25">
      <c r="B2985" s="564"/>
      <c r="C2985" s="564"/>
      <c r="D2985" s="564"/>
      <c r="E2985"/>
      <c r="F2985"/>
      <c r="G2985"/>
    </row>
    <row r="2986" spans="2:7" x14ac:dyDescent="0.25">
      <c r="B2986" s="564"/>
      <c r="C2986" s="564"/>
      <c r="D2986" s="564"/>
      <c r="E2986"/>
      <c r="F2986"/>
      <c r="G2986"/>
    </row>
    <row r="2987" spans="2:7" x14ac:dyDescent="0.25">
      <c r="B2987" s="564"/>
      <c r="C2987" s="564"/>
      <c r="D2987" s="564"/>
      <c r="E2987"/>
      <c r="F2987"/>
      <c r="G2987"/>
    </row>
    <row r="2988" spans="2:7" x14ac:dyDescent="0.25">
      <c r="B2988" s="564"/>
      <c r="C2988" s="564"/>
      <c r="D2988" s="564"/>
      <c r="E2988"/>
      <c r="F2988"/>
      <c r="G2988"/>
    </row>
    <row r="2989" spans="2:7" x14ac:dyDescent="0.25">
      <c r="B2989" s="564"/>
      <c r="C2989" s="564"/>
      <c r="D2989" s="564"/>
      <c r="E2989"/>
      <c r="F2989"/>
      <c r="G2989"/>
    </row>
    <row r="2990" spans="2:7" x14ac:dyDescent="0.25">
      <c r="B2990" s="564"/>
      <c r="C2990" s="564"/>
      <c r="D2990" s="564"/>
      <c r="E2990"/>
      <c r="F2990"/>
      <c r="G2990"/>
    </row>
    <row r="2991" spans="2:7" x14ac:dyDescent="0.25">
      <c r="B2991" s="564"/>
      <c r="C2991" s="564"/>
      <c r="D2991" s="564"/>
      <c r="E2991"/>
      <c r="F2991"/>
      <c r="G2991"/>
    </row>
    <row r="2992" spans="2:7" x14ac:dyDescent="0.25">
      <c r="B2992" s="564"/>
      <c r="C2992" s="564"/>
      <c r="D2992" s="564"/>
      <c r="E2992"/>
      <c r="F2992"/>
      <c r="G2992"/>
    </row>
    <row r="2993" spans="2:7" x14ac:dyDescent="0.25">
      <c r="B2993" s="564"/>
      <c r="C2993" s="564"/>
      <c r="D2993" s="564"/>
      <c r="E2993"/>
      <c r="F2993"/>
      <c r="G2993"/>
    </row>
    <row r="2994" spans="2:7" x14ac:dyDescent="0.25">
      <c r="B2994" s="564"/>
      <c r="C2994" s="564"/>
      <c r="D2994" s="564"/>
      <c r="E2994"/>
      <c r="F2994"/>
      <c r="G2994"/>
    </row>
    <row r="2995" spans="2:7" x14ac:dyDescent="0.25">
      <c r="B2995" s="564"/>
      <c r="C2995" s="564"/>
      <c r="D2995" s="564"/>
      <c r="E2995"/>
      <c r="F2995"/>
      <c r="G2995"/>
    </row>
    <row r="2996" spans="2:7" x14ac:dyDescent="0.25">
      <c r="B2996" s="564"/>
      <c r="C2996" s="564"/>
      <c r="D2996" s="564"/>
      <c r="E2996"/>
      <c r="F2996"/>
      <c r="G2996"/>
    </row>
    <row r="2997" spans="2:7" x14ac:dyDescent="0.25">
      <c r="B2997" s="564"/>
      <c r="C2997" s="564"/>
      <c r="D2997" s="564"/>
      <c r="E2997"/>
      <c r="F2997"/>
      <c r="G2997"/>
    </row>
    <row r="2998" spans="2:7" x14ac:dyDescent="0.25">
      <c r="B2998" s="564"/>
      <c r="C2998" s="564"/>
      <c r="D2998" s="564"/>
      <c r="E2998"/>
      <c r="F2998"/>
      <c r="G2998"/>
    </row>
    <row r="2999" spans="2:7" x14ac:dyDescent="0.25">
      <c r="B2999" s="564"/>
      <c r="C2999" s="564"/>
      <c r="D2999" s="564"/>
      <c r="E2999"/>
      <c r="F2999"/>
      <c r="G2999"/>
    </row>
    <row r="3000" spans="2:7" x14ac:dyDescent="0.25">
      <c r="B3000" s="564"/>
      <c r="C3000" s="564"/>
      <c r="D3000" s="564"/>
      <c r="E3000"/>
      <c r="F3000"/>
      <c r="G3000"/>
    </row>
    <row r="3001" spans="2:7" x14ac:dyDescent="0.25">
      <c r="B3001" s="564"/>
      <c r="C3001" s="564"/>
      <c r="D3001" s="564"/>
      <c r="E3001"/>
      <c r="F3001"/>
      <c r="G3001"/>
    </row>
    <row r="3002" spans="2:7" x14ac:dyDescent="0.25">
      <c r="B3002" s="564"/>
      <c r="C3002" s="564"/>
      <c r="D3002" s="564"/>
      <c r="E3002"/>
      <c r="F3002"/>
      <c r="G3002"/>
    </row>
    <row r="3003" spans="2:7" x14ac:dyDescent="0.25">
      <c r="B3003" s="564"/>
      <c r="C3003" s="564"/>
      <c r="D3003" s="564"/>
      <c r="E3003"/>
      <c r="F3003"/>
      <c r="G3003"/>
    </row>
    <row r="3004" spans="2:7" x14ac:dyDescent="0.25">
      <c r="B3004" s="564"/>
      <c r="C3004" s="564"/>
      <c r="D3004" s="564"/>
      <c r="E3004"/>
      <c r="F3004"/>
      <c r="G3004"/>
    </row>
    <row r="3005" spans="2:7" x14ac:dyDescent="0.25">
      <c r="B3005" s="564"/>
      <c r="C3005" s="564"/>
      <c r="D3005" s="564"/>
      <c r="E3005"/>
      <c r="F3005"/>
      <c r="G3005"/>
    </row>
    <row r="3006" spans="2:7" x14ac:dyDescent="0.25">
      <c r="B3006" s="564"/>
      <c r="C3006" s="564"/>
      <c r="D3006" s="564"/>
      <c r="E3006"/>
      <c r="F3006"/>
      <c r="G3006"/>
    </row>
    <row r="3007" spans="2:7" x14ac:dyDescent="0.25">
      <c r="B3007" s="564"/>
      <c r="C3007" s="564"/>
      <c r="D3007" s="564"/>
      <c r="E3007"/>
      <c r="F3007"/>
      <c r="G3007"/>
    </row>
    <row r="3008" spans="2:7" x14ac:dyDescent="0.25">
      <c r="B3008" s="564"/>
      <c r="C3008" s="564"/>
      <c r="D3008" s="564"/>
      <c r="E3008"/>
      <c r="F3008"/>
      <c r="G3008"/>
    </row>
    <row r="3009" spans="2:7" x14ac:dyDescent="0.25">
      <c r="B3009" s="564"/>
      <c r="C3009" s="564"/>
      <c r="D3009" s="564"/>
      <c r="E3009"/>
      <c r="F3009"/>
      <c r="G3009"/>
    </row>
    <row r="3010" spans="2:7" x14ac:dyDescent="0.25">
      <c r="B3010" s="564"/>
      <c r="C3010" s="564"/>
      <c r="D3010" s="564"/>
      <c r="E3010"/>
      <c r="F3010"/>
      <c r="G3010"/>
    </row>
    <row r="3011" spans="2:7" x14ac:dyDescent="0.25">
      <c r="B3011" s="564"/>
      <c r="C3011" s="564"/>
      <c r="D3011" s="564"/>
      <c r="E3011"/>
      <c r="F3011"/>
      <c r="G3011"/>
    </row>
    <row r="3012" spans="2:7" x14ac:dyDescent="0.25">
      <c r="B3012" s="564"/>
      <c r="C3012" s="564"/>
      <c r="D3012" s="564"/>
      <c r="E3012"/>
      <c r="F3012"/>
      <c r="G3012"/>
    </row>
    <row r="3013" spans="2:7" x14ac:dyDescent="0.25">
      <c r="B3013" s="564"/>
      <c r="C3013" s="564"/>
      <c r="D3013" s="564"/>
      <c r="E3013"/>
      <c r="F3013"/>
      <c r="G3013"/>
    </row>
    <row r="3014" spans="2:7" x14ac:dyDescent="0.25">
      <c r="B3014" s="564"/>
      <c r="C3014" s="564"/>
      <c r="D3014" s="564"/>
      <c r="E3014"/>
      <c r="F3014"/>
      <c r="G3014"/>
    </row>
    <row r="3015" spans="2:7" x14ac:dyDescent="0.25">
      <c r="B3015" s="564"/>
      <c r="C3015" s="564"/>
      <c r="D3015" s="564"/>
      <c r="E3015"/>
      <c r="F3015"/>
      <c r="G3015"/>
    </row>
    <row r="3016" spans="2:7" x14ac:dyDescent="0.25">
      <c r="B3016" s="564"/>
      <c r="C3016" s="564"/>
      <c r="D3016" s="564"/>
      <c r="E3016"/>
      <c r="F3016"/>
      <c r="G3016"/>
    </row>
    <row r="3017" spans="2:7" x14ac:dyDescent="0.25">
      <c r="B3017" s="564"/>
      <c r="C3017" s="564"/>
      <c r="D3017" s="564"/>
      <c r="E3017"/>
      <c r="F3017"/>
      <c r="G3017"/>
    </row>
    <row r="3018" spans="2:7" x14ac:dyDescent="0.25">
      <c r="B3018" s="564"/>
      <c r="C3018" s="564"/>
      <c r="D3018" s="564"/>
      <c r="E3018"/>
      <c r="F3018"/>
      <c r="G3018"/>
    </row>
    <row r="3019" spans="2:7" x14ac:dyDescent="0.25">
      <c r="B3019" s="564"/>
      <c r="C3019" s="564"/>
      <c r="D3019" s="564"/>
      <c r="E3019"/>
      <c r="F3019"/>
      <c r="G3019"/>
    </row>
    <row r="3020" spans="2:7" x14ac:dyDescent="0.25">
      <c r="B3020" s="564"/>
      <c r="C3020" s="564"/>
      <c r="D3020" s="564"/>
      <c r="E3020"/>
      <c r="F3020"/>
      <c r="G3020"/>
    </row>
    <row r="3021" spans="2:7" x14ac:dyDescent="0.25">
      <c r="B3021" s="564"/>
      <c r="C3021" s="564"/>
      <c r="D3021" s="564"/>
      <c r="E3021"/>
      <c r="F3021"/>
      <c r="G3021"/>
    </row>
    <row r="3022" spans="2:7" x14ac:dyDescent="0.25">
      <c r="B3022" s="564"/>
      <c r="C3022" s="564"/>
      <c r="D3022" s="564"/>
      <c r="E3022"/>
      <c r="F3022"/>
      <c r="G3022"/>
    </row>
    <row r="3023" spans="2:7" x14ac:dyDescent="0.25">
      <c r="B3023" s="564"/>
      <c r="C3023" s="564"/>
      <c r="D3023" s="564"/>
      <c r="E3023"/>
      <c r="F3023"/>
      <c r="G3023"/>
    </row>
    <row r="3024" spans="2:7" x14ac:dyDescent="0.25">
      <c r="B3024" s="564"/>
      <c r="C3024" s="564"/>
      <c r="D3024" s="564"/>
      <c r="E3024"/>
      <c r="F3024"/>
      <c r="G3024"/>
    </row>
    <row r="3025" spans="2:7" x14ac:dyDescent="0.25">
      <c r="B3025" s="564"/>
      <c r="C3025" s="564"/>
      <c r="D3025" s="564"/>
      <c r="E3025"/>
      <c r="F3025"/>
      <c r="G3025"/>
    </row>
    <row r="3026" spans="2:7" x14ac:dyDescent="0.25">
      <c r="B3026" s="564"/>
      <c r="C3026" s="564"/>
      <c r="D3026" s="564"/>
      <c r="E3026"/>
      <c r="F3026"/>
      <c r="G3026"/>
    </row>
    <row r="3027" spans="2:7" x14ac:dyDescent="0.25">
      <c r="B3027" s="564"/>
      <c r="C3027" s="564"/>
      <c r="D3027" s="564"/>
      <c r="E3027"/>
      <c r="F3027"/>
      <c r="G3027"/>
    </row>
    <row r="3028" spans="2:7" x14ac:dyDescent="0.25">
      <c r="B3028" s="564"/>
      <c r="C3028" s="564"/>
      <c r="D3028" s="564"/>
      <c r="E3028"/>
      <c r="F3028"/>
      <c r="G3028"/>
    </row>
    <row r="3029" spans="2:7" x14ac:dyDescent="0.25">
      <c r="B3029" s="564"/>
      <c r="C3029" s="564"/>
      <c r="D3029" s="564"/>
      <c r="E3029"/>
      <c r="F3029"/>
      <c r="G3029"/>
    </row>
    <row r="3030" spans="2:7" x14ac:dyDescent="0.25">
      <c r="B3030" s="564"/>
      <c r="C3030" s="564"/>
      <c r="D3030" s="564"/>
      <c r="E3030"/>
      <c r="F3030"/>
      <c r="G3030"/>
    </row>
    <row r="3031" spans="2:7" x14ac:dyDescent="0.25">
      <c r="B3031" s="564"/>
      <c r="C3031" s="564"/>
      <c r="D3031" s="564"/>
      <c r="E3031"/>
      <c r="F3031"/>
      <c r="G3031"/>
    </row>
    <row r="3032" spans="2:7" x14ac:dyDescent="0.25">
      <c r="B3032" s="564"/>
      <c r="C3032" s="564"/>
      <c r="D3032" s="564"/>
      <c r="E3032"/>
      <c r="F3032"/>
      <c r="G3032"/>
    </row>
    <row r="3033" spans="2:7" x14ac:dyDescent="0.25">
      <c r="B3033" s="564"/>
      <c r="C3033" s="564"/>
      <c r="D3033" s="564"/>
      <c r="E3033"/>
      <c r="F3033"/>
      <c r="G3033"/>
    </row>
    <row r="3034" spans="2:7" x14ac:dyDescent="0.25">
      <c r="B3034" s="564"/>
      <c r="C3034" s="564"/>
      <c r="D3034" s="564"/>
      <c r="E3034"/>
      <c r="F3034"/>
      <c r="G3034"/>
    </row>
    <row r="3035" spans="2:7" x14ac:dyDescent="0.25">
      <c r="B3035" s="564"/>
      <c r="C3035" s="564"/>
      <c r="D3035" s="564"/>
      <c r="E3035"/>
      <c r="F3035"/>
      <c r="G3035"/>
    </row>
    <row r="3036" spans="2:7" x14ac:dyDescent="0.25">
      <c r="B3036" s="564"/>
      <c r="C3036" s="564"/>
      <c r="D3036" s="564"/>
      <c r="E3036"/>
      <c r="F3036"/>
      <c r="G3036"/>
    </row>
    <row r="3037" spans="2:7" x14ac:dyDescent="0.25">
      <c r="B3037" s="564"/>
      <c r="C3037" s="564"/>
      <c r="D3037" s="564"/>
      <c r="E3037"/>
      <c r="F3037"/>
      <c r="G3037"/>
    </row>
    <row r="3038" spans="2:7" x14ac:dyDescent="0.25">
      <c r="B3038" s="564"/>
      <c r="C3038" s="564"/>
      <c r="D3038" s="564"/>
      <c r="E3038"/>
      <c r="F3038"/>
      <c r="G3038"/>
    </row>
    <row r="3039" spans="2:7" x14ac:dyDescent="0.25">
      <c r="B3039" s="564"/>
      <c r="C3039" s="564"/>
      <c r="D3039" s="564"/>
      <c r="E3039"/>
      <c r="F3039"/>
      <c r="G3039"/>
    </row>
    <row r="3040" spans="2:7" x14ac:dyDescent="0.25">
      <c r="B3040" s="564"/>
      <c r="C3040" s="564"/>
      <c r="D3040" s="564"/>
      <c r="E3040"/>
      <c r="F3040"/>
      <c r="G3040"/>
    </row>
    <row r="3041" spans="2:7" x14ac:dyDescent="0.25">
      <c r="B3041" s="564"/>
      <c r="C3041" s="564"/>
      <c r="D3041" s="564"/>
      <c r="E3041"/>
      <c r="F3041"/>
      <c r="G3041"/>
    </row>
    <row r="3042" spans="2:7" x14ac:dyDescent="0.25">
      <c r="B3042" s="564"/>
      <c r="C3042" s="564"/>
      <c r="D3042" s="564"/>
      <c r="E3042"/>
      <c r="F3042"/>
      <c r="G3042"/>
    </row>
    <row r="3043" spans="2:7" x14ac:dyDescent="0.25">
      <c r="B3043" s="564"/>
      <c r="C3043" s="564"/>
      <c r="D3043" s="564"/>
      <c r="E3043"/>
      <c r="F3043"/>
      <c r="G3043"/>
    </row>
    <row r="3044" spans="2:7" x14ac:dyDescent="0.25">
      <c r="B3044" s="564"/>
      <c r="C3044" s="564"/>
      <c r="D3044" s="564"/>
      <c r="E3044"/>
      <c r="F3044"/>
      <c r="G3044"/>
    </row>
    <row r="3045" spans="2:7" x14ac:dyDescent="0.25">
      <c r="B3045" s="564"/>
      <c r="C3045" s="564"/>
      <c r="D3045" s="564"/>
      <c r="E3045"/>
      <c r="F3045"/>
      <c r="G3045"/>
    </row>
    <row r="3046" spans="2:7" x14ac:dyDescent="0.25">
      <c r="B3046" s="564"/>
      <c r="C3046" s="564"/>
      <c r="D3046" s="564"/>
      <c r="E3046"/>
      <c r="F3046"/>
      <c r="G3046"/>
    </row>
    <row r="3047" spans="2:7" x14ac:dyDescent="0.25">
      <c r="B3047" s="564"/>
      <c r="C3047" s="564"/>
      <c r="D3047" s="564"/>
      <c r="E3047"/>
      <c r="F3047"/>
      <c r="G3047"/>
    </row>
    <row r="3048" spans="2:7" x14ac:dyDescent="0.25">
      <c r="B3048" s="564"/>
      <c r="C3048" s="564"/>
      <c r="D3048" s="564"/>
      <c r="E3048"/>
      <c r="F3048"/>
      <c r="G3048"/>
    </row>
    <row r="3049" spans="2:7" x14ac:dyDescent="0.25">
      <c r="B3049" s="564"/>
      <c r="C3049" s="564"/>
      <c r="D3049" s="564"/>
      <c r="E3049"/>
      <c r="F3049"/>
      <c r="G3049"/>
    </row>
    <row r="3050" spans="2:7" x14ac:dyDescent="0.25">
      <c r="B3050" s="564"/>
      <c r="C3050" s="564"/>
      <c r="D3050" s="564"/>
      <c r="E3050"/>
      <c r="F3050"/>
      <c r="G3050"/>
    </row>
    <row r="3051" spans="2:7" x14ac:dyDescent="0.25">
      <c r="B3051" s="564"/>
      <c r="C3051" s="564"/>
      <c r="D3051" s="564"/>
      <c r="E3051"/>
      <c r="F3051"/>
      <c r="G3051"/>
    </row>
    <row r="3052" spans="2:7" x14ac:dyDescent="0.25">
      <c r="B3052" s="564"/>
      <c r="C3052" s="564"/>
      <c r="D3052" s="564"/>
      <c r="E3052"/>
      <c r="F3052"/>
      <c r="G3052"/>
    </row>
    <row r="3053" spans="2:7" x14ac:dyDescent="0.25">
      <c r="B3053" s="564"/>
      <c r="C3053" s="564"/>
      <c r="D3053" s="564"/>
      <c r="E3053"/>
      <c r="F3053"/>
      <c r="G3053"/>
    </row>
    <row r="3054" spans="2:7" x14ac:dyDescent="0.25">
      <c r="B3054" s="564"/>
      <c r="C3054" s="564"/>
      <c r="D3054" s="564"/>
      <c r="E3054"/>
      <c r="F3054"/>
      <c r="G3054"/>
    </row>
    <row r="3055" spans="2:7" x14ac:dyDescent="0.25">
      <c r="B3055" s="564"/>
      <c r="C3055" s="564"/>
      <c r="D3055" s="564"/>
      <c r="E3055"/>
      <c r="F3055"/>
      <c r="G3055"/>
    </row>
    <row r="3056" spans="2:7" x14ac:dyDescent="0.25">
      <c r="B3056" s="564"/>
      <c r="C3056" s="564"/>
      <c r="D3056" s="564"/>
      <c r="E3056"/>
      <c r="F3056"/>
      <c r="G3056"/>
    </row>
    <row r="3057" spans="2:7" x14ac:dyDescent="0.25">
      <c r="B3057" s="564"/>
      <c r="C3057" s="564"/>
      <c r="D3057" s="564"/>
      <c r="E3057"/>
      <c r="F3057"/>
      <c r="G3057"/>
    </row>
    <row r="3058" spans="2:7" x14ac:dyDescent="0.25">
      <c r="B3058" s="564"/>
      <c r="C3058" s="564"/>
      <c r="D3058" s="564"/>
      <c r="E3058"/>
      <c r="F3058"/>
      <c r="G3058"/>
    </row>
    <row r="3059" spans="2:7" x14ac:dyDescent="0.25">
      <c r="B3059" s="564"/>
      <c r="C3059" s="564"/>
      <c r="D3059" s="564"/>
      <c r="E3059"/>
      <c r="F3059"/>
      <c r="G3059"/>
    </row>
    <row r="3060" spans="2:7" x14ac:dyDescent="0.25">
      <c r="B3060" s="564"/>
      <c r="C3060" s="564"/>
      <c r="D3060" s="564"/>
      <c r="E3060"/>
      <c r="F3060"/>
      <c r="G3060"/>
    </row>
    <row r="3061" spans="2:7" x14ac:dyDescent="0.25">
      <c r="B3061" s="564"/>
      <c r="C3061" s="564"/>
      <c r="D3061" s="564"/>
      <c r="E3061"/>
      <c r="F3061"/>
      <c r="G3061"/>
    </row>
    <row r="3062" spans="2:7" x14ac:dyDescent="0.25">
      <c r="B3062" s="564"/>
      <c r="C3062" s="564"/>
      <c r="D3062" s="564"/>
      <c r="E3062"/>
      <c r="F3062"/>
      <c r="G3062"/>
    </row>
    <row r="3063" spans="2:7" x14ac:dyDescent="0.25">
      <c r="B3063" s="564"/>
      <c r="C3063" s="564"/>
      <c r="D3063" s="564"/>
      <c r="E3063"/>
      <c r="F3063"/>
      <c r="G3063"/>
    </row>
    <row r="3064" spans="2:7" x14ac:dyDescent="0.25">
      <c r="B3064" s="564"/>
      <c r="C3064" s="564"/>
      <c r="D3064" s="564"/>
      <c r="E3064"/>
      <c r="F3064"/>
      <c r="G3064"/>
    </row>
    <row r="3065" spans="2:7" x14ac:dyDescent="0.25">
      <c r="B3065" s="564"/>
      <c r="C3065" s="564"/>
      <c r="D3065" s="564"/>
      <c r="E3065"/>
      <c r="F3065"/>
      <c r="G3065"/>
    </row>
    <row r="3066" spans="2:7" x14ac:dyDescent="0.25">
      <c r="B3066" s="564"/>
      <c r="C3066" s="564"/>
      <c r="D3066" s="564"/>
      <c r="E3066"/>
      <c r="F3066"/>
      <c r="G3066"/>
    </row>
    <row r="3067" spans="2:7" x14ac:dyDescent="0.25">
      <c r="B3067" s="564"/>
      <c r="C3067" s="564"/>
      <c r="D3067" s="564"/>
      <c r="E3067"/>
      <c r="F3067"/>
      <c r="G3067"/>
    </row>
    <row r="3068" spans="2:7" x14ac:dyDescent="0.25">
      <c r="B3068" s="564"/>
      <c r="C3068" s="564"/>
      <c r="D3068" s="564"/>
      <c r="E3068"/>
      <c r="F3068"/>
      <c r="G3068"/>
    </row>
    <row r="3069" spans="2:7" x14ac:dyDescent="0.25">
      <c r="B3069" s="564"/>
      <c r="C3069" s="564"/>
      <c r="D3069" s="564"/>
      <c r="E3069"/>
      <c r="F3069"/>
      <c r="G3069"/>
    </row>
    <row r="3070" spans="2:7" x14ac:dyDescent="0.25">
      <c r="B3070" s="564"/>
      <c r="C3070" s="564"/>
      <c r="D3070" s="564"/>
      <c r="E3070"/>
      <c r="F3070"/>
      <c r="G3070"/>
    </row>
    <row r="3071" spans="2:7" x14ac:dyDescent="0.25">
      <c r="B3071" s="564"/>
      <c r="C3071" s="564"/>
      <c r="D3071" s="564"/>
      <c r="E3071"/>
      <c r="F3071"/>
      <c r="G3071"/>
    </row>
    <row r="3072" spans="2:7" x14ac:dyDescent="0.25">
      <c r="B3072" s="564"/>
      <c r="C3072" s="564"/>
      <c r="D3072" s="564"/>
      <c r="E3072"/>
      <c r="F3072"/>
      <c r="G3072"/>
    </row>
    <row r="3073" spans="2:7" x14ac:dyDescent="0.25">
      <c r="B3073" s="564"/>
      <c r="C3073" s="564"/>
      <c r="D3073" s="564"/>
      <c r="E3073"/>
      <c r="F3073"/>
      <c r="G3073"/>
    </row>
    <row r="3074" spans="2:7" x14ac:dyDescent="0.25">
      <c r="B3074" s="564"/>
      <c r="C3074" s="564"/>
      <c r="D3074" s="564"/>
      <c r="E3074"/>
      <c r="F3074"/>
      <c r="G3074"/>
    </row>
    <row r="3075" spans="2:7" x14ac:dyDescent="0.25">
      <c r="B3075" s="564"/>
      <c r="C3075" s="564"/>
      <c r="D3075" s="564"/>
      <c r="E3075"/>
      <c r="F3075"/>
      <c r="G3075"/>
    </row>
    <row r="3076" spans="2:7" x14ac:dyDescent="0.25">
      <c r="B3076" s="564"/>
      <c r="C3076" s="564"/>
      <c r="D3076" s="564"/>
      <c r="E3076"/>
      <c r="F3076"/>
      <c r="G3076"/>
    </row>
    <row r="3077" spans="2:7" x14ac:dyDescent="0.25">
      <c r="B3077" s="564"/>
      <c r="C3077" s="564"/>
      <c r="D3077" s="564"/>
      <c r="E3077"/>
      <c r="F3077"/>
      <c r="G3077"/>
    </row>
    <row r="3078" spans="2:7" x14ac:dyDescent="0.25">
      <c r="B3078" s="564"/>
      <c r="C3078" s="564"/>
      <c r="D3078" s="564"/>
      <c r="E3078"/>
      <c r="F3078"/>
      <c r="G3078"/>
    </row>
    <row r="3079" spans="2:7" x14ac:dyDescent="0.25">
      <c r="B3079" s="564"/>
      <c r="C3079" s="564"/>
      <c r="D3079" s="564"/>
      <c r="E3079"/>
      <c r="F3079"/>
      <c r="G3079"/>
    </row>
    <row r="3080" spans="2:7" x14ac:dyDescent="0.25">
      <c r="B3080" s="564"/>
      <c r="C3080" s="564"/>
      <c r="D3080" s="564"/>
      <c r="E3080"/>
      <c r="F3080"/>
      <c r="G3080"/>
    </row>
    <row r="3081" spans="2:7" x14ac:dyDescent="0.25">
      <c r="B3081" s="564"/>
      <c r="C3081" s="564"/>
      <c r="D3081" s="564"/>
      <c r="E3081"/>
      <c r="F3081"/>
      <c r="G3081"/>
    </row>
    <row r="3082" spans="2:7" x14ac:dyDescent="0.25">
      <c r="B3082" s="564"/>
      <c r="C3082" s="564"/>
      <c r="D3082" s="564"/>
      <c r="E3082"/>
      <c r="F3082"/>
      <c r="G3082"/>
    </row>
    <row r="3083" spans="2:7" x14ac:dyDescent="0.25">
      <c r="B3083" s="564"/>
      <c r="C3083" s="564"/>
      <c r="D3083" s="564"/>
      <c r="E3083"/>
      <c r="F3083"/>
      <c r="G3083"/>
    </row>
    <row r="3084" spans="2:7" x14ac:dyDescent="0.25">
      <c r="B3084" s="564"/>
      <c r="C3084" s="564"/>
      <c r="D3084" s="564"/>
      <c r="E3084"/>
      <c r="F3084"/>
      <c r="G3084"/>
    </row>
    <row r="3085" spans="2:7" x14ac:dyDescent="0.25">
      <c r="B3085" s="564"/>
      <c r="C3085" s="564"/>
      <c r="D3085" s="564"/>
      <c r="E3085"/>
      <c r="F3085"/>
      <c r="G3085"/>
    </row>
    <row r="3086" spans="2:7" x14ac:dyDescent="0.25">
      <c r="B3086" s="564"/>
      <c r="C3086" s="564"/>
      <c r="D3086" s="564"/>
      <c r="E3086"/>
      <c r="F3086"/>
      <c r="G3086"/>
    </row>
    <row r="3087" spans="2:7" x14ac:dyDescent="0.25">
      <c r="B3087" s="564"/>
      <c r="C3087" s="564"/>
      <c r="D3087" s="564"/>
      <c r="E3087"/>
      <c r="F3087"/>
      <c r="G3087"/>
    </row>
    <row r="3088" spans="2:7" x14ac:dyDescent="0.25">
      <c r="B3088" s="564"/>
      <c r="C3088" s="564"/>
      <c r="D3088" s="564"/>
      <c r="E3088"/>
      <c r="F3088"/>
      <c r="G3088"/>
    </row>
    <row r="3089" spans="2:7" x14ac:dyDescent="0.25">
      <c r="B3089" s="564"/>
      <c r="C3089" s="564"/>
      <c r="D3089" s="564"/>
      <c r="E3089"/>
      <c r="F3089"/>
      <c r="G3089"/>
    </row>
    <row r="3090" spans="2:7" x14ac:dyDescent="0.25">
      <c r="B3090" s="564"/>
      <c r="C3090" s="564"/>
      <c r="D3090" s="564"/>
      <c r="E3090"/>
      <c r="F3090"/>
      <c r="G3090"/>
    </row>
    <row r="3091" spans="2:7" x14ac:dyDescent="0.25">
      <c r="B3091" s="564"/>
      <c r="C3091" s="564"/>
      <c r="D3091" s="564"/>
      <c r="E3091"/>
      <c r="F3091"/>
      <c r="G3091"/>
    </row>
    <row r="3092" spans="2:7" x14ac:dyDescent="0.25">
      <c r="B3092" s="564"/>
      <c r="C3092" s="564"/>
      <c r="D3092" s="564"/>
      <c r="E3092"/>
      <c r="F3092"/>
      <c r="G3092"/>
    </row>
    <row r="3093" spans="2:7" x14ac:dyDescent="0.25">
      <c r="B3093" s="564"/>
      <c r="C3093" s="564"/>
      <c r="D3093" s="564"/>
      <c r="E3093"/>
      <c r="F3093"/>
      <c r="G3093"/>
    </row>
    <row r="3094" spans="2:7" x14ac:dyDescent="0.25">
      <c r="B3094" s="564"/>
      <c r="C3094" s="564"/>
      <c r="D3094" s="564"/>
      <c r="E3094"/>
      <c r="F3094"/>
      <c r="G3094"/>
    </row>
    <row r="3095" spans="2:7" x14ac:dyDescent="0.25">
      <c r="B3095" s="564"/>
      <c r="C3095" s="564"/>
      <c r="D3095" s="564"/>
      <c r="E3095"/>
      <c r="F3095"/>
      <c r="G3095"/>
    </row>
    <row r="3096" spans="2:7" x14ac:dyDescent="0.25">
      <c r="B3096" s="564"/>
      <c r="C3096" s="564"/>
      <c r="D3096" s="564"/>
      <c r="E3096"/>
      <c r="F3096"/>
      <c r="G3096"/>
    </row>
    <row r="3097" spans="2:7" x14ac:dyDescent="0.25">
      <c r="B3097" s="564"/>
      <c r="C3097" s="564"/>
      <c r="D3097" s="564"/>
      <c r="E3097"/>
      <c r="F3097"/>
      <c r="G3097"/>
    </row>
    <row r="3098" spans="2:7" x14ac:dyDescent="0.25">
      <c r="B3098" s="564"/>
      <c r="C3098" s="564"/>
      <c r="D3098" s="564"/>
      <c r="E3098"/>
      <c r="F3098"/>
      <c r="G3098"/>
    </row>
    <row r="3099" spans="2:7" x14ac:dyDescent="0.25">
      <c r="B3099" s="564"/>
      <c r="C3099" s="564"/>
      <c r="D3099" s="564"/>
      <c r="E3099"/>
      <c r="F3099"/>
      <c r="G3099"/>
    </row>
    <row r="3100" spans="2:7" x14ac:dyDescent="0.25">
      <c r="B3100" s="564"/>
      <c r="C3100" s="564"/>
      <c r="D3100" s="564"/>
      <c r="E3100"/>
      <c r="F3100"/>
      <c r="G3100"/>
    </row>
    <row r="3101" spans="2:7" x14ac:dyDescent="0.25">
      <c r="B3101" s="564"/>
      <c r="C3101" s="564"/>
      <c r="D3101" s="564"/>
      <c r="E3101"/>
      <c r="F3101"/>
      <c r="G3101"/>
    </row>
    <row r="3102" spans="2:7" x14ac:dyDescent="0.25">
      <c r="B3102" s="564"/>
      <c r="C3102" s="564"/>
      <c r="D3102" s="564"/>
      <c r="E3102"/>
      <c r="F3102"/>
      <c r="G3102"/>
    </row>
    <row r="3103" spans="2:7" x14ac:dyDescent="0.25">
      <c r="B3103" s="564"/>
      <c r="C3103" s="564"/>
      <c r="D3103" s="564"/>
      <c r="E3103"/>
      <c r="F3103"/>
      <c r="G3103"/>
    </row>
    <row r="3104" spans="2:7" x14ac:dyDescent="0.25">
      <c r="B3104" s="564"/>
      <c r="C3104" s="564"/>
      <c r="D3104" s="564"/>
      <c r="E3104"/>
      <c r="F3104"/>
      <c r="G3104"/>
    </row>
    <row r="3105" spans="2:7" x14ac:dyDescent="0.25">
      <c r="B3105" s="564"/>
      <c r="C3105" s="564"/>
      <c r="D3105" s="564"/>
      <c r="E3105"/>
      <c r="F3105"/>
      <c r="G3105"/>
    </row>
    <row r="3106" spans="2:7" x14ac:dyDescent="0.25">
      <c r="B3106" s="564"/>
      <c r="C3106" s="564"/>
      <c r="D3106" s="564"/>
      <c r="E3106"/>
      <c r="F3106"/>
      <c r="G3106"/>
    </row>
    <row r="3107" spans="2:7" x14ac:dyDescent="0.25">
      <c r="B3107" s="564"/>
      <c r="C3107" s="564"/>
      <c r="D3107" s="564"/>
      <c r="E3107"/>
      <c r="F3107"/>
      <c r="G3107"/>
    </row>
    <row r="3108" spans="2:7" x14ac:dyDescent="0.25">
      <c r="B3108" s="564"/>
      <c r="C3108" s="564"/>
      <c r="D3108" s="564"/>
      <c r="E3108"/>
      <c r="F3108"/>
      <c r="G3108"/>
    </row>
    <row r="3109" spans="2:7" x14ac:dyDescent="0.25">
      <c r="B3109" s="564"/>
      <c r="C3109" s="564"/>
      <c r="D3109" s="564"/>
      <c r="E3109"/>
      <c r="F3109"/>
      <c r="G3109"/>
    </row>
    <row r="3110" spans="2:7" x14ac:dyDescent="0.25">
      <c r="B3110" s="564"/>
      <c r="C3110" s="564"/>
      <c r="D3110" s="564"/>
      <c r="E3110"/>
      <c r="F3110"/>
      <c r="G3110"/>
    </row>
    <row r="3111" spans="2:7" x14ac:dyDescent="0.25">
      <c r="B3111" s="564"/>
      <c r="C3111" s="564"/>
      <c r="D3111" s="564"/>
      <c r="E3111"/>
      <c r="F3111"/>
      <c r="G3111"/>
    </row>
    <row r="3112" spans="2:7" x14ac:dyDescent="0.25">
      <c r="B3112" s="564"/>
      <c r="C3112" s="564"/>
      <c r="D3112" s="564"/>
      <c r="E3112"/>
      <c r="F3112"/>
      <c r="G3112"/>
    </row>
    <row r="3113" spans="2:7" x14ac:dyDescent="0.25">
      <c r="B3113" s="564"/>
      <c r="C3113" s="564"/>
      <c r="D3113" s="564"/>
      <c r="E3113"/>
      <c r="F3113"/>
      <c r="G3113"/>
    </row>
    <row r="3114" spans="2:7" x14ac:dyDescent="0.25">
      <c r="B3114" s="564"/>
      <c r="C3114" s="564"/>
      <c r="D3114" s="564"/>
      <c r="E3114"/>
      <c r="F3114"/>
      <c r="G3114"/>
    </row>
    <row r="3115" spans="2:7" x14ac:dyDescent="0.25">
      <c r="B3115" s="564"/>
      <c r="C3115" s="564"/>
      <c r="D3115" s="564"/>
      <c r="E3115"/>
      <c r="F3115"/>
      <c r="G3115"/>
    </row>
    <row r="3116" spans="2:7" x14ac:dyDescent="0.25">
      <c r="B3116" s="564"/>
      <c r="C3116" s="564"/>
      <c r="D3116" s="564"/>
      <c r="E3116"/>
      <c r="F3116"/>
      <c r="G3116"/>
    </row>
    <row r="3117" spans="2:7" x14ac:dyDescent="0.25">
      <c r="B3117" s="564"/>
      <c r="C3117" s="564"/>
      <c r="D3117" s="564"/>
      <c r="E3117"/>
      <c r="F3117"/>
      <c r="G3117"/>
    </row>
    <row r="3118" spans="2:7" x14ac:dyDescent="0.25">
      <c r="B3118" s="564"/>
      <c r="C3118" s="564"/>
      <c r="D3118" s="564"/>
      <c r="E3118"/>
      <c r="F3118"/>
      <c r="G3118"/>
    </row>
    <row r="3119" spans="2:7" x14ac:dyDescent="0.25">
      <c r="B3119" s="564"/>
      <c r="C3119" s="564"/>
      <c r="D3119" s="564"/>
      <c r="E3119"/>
      <c r="F3119"/>
      <c r="G3119"/>
    </row>
    <row r="3120" spans="2:7" x14ac:dyDescent="0.25">
      <c r="B3120" s="564"/>
      <c r="C3120" s="564"/>
      <c r="D3120" s="564"/>
      <c r="E3120"/>
      <c r="F3120"/>
      <c r="G3120"/>
    </row>
    <row r="3121" spans="2:7" x14ac:dyDescent="0.25">
      <c r="B3121" s="564"/>
      <c r="C3121" s="564"/>
      <c r="D3121" s="564"/>
      <c r="E3121"/>
      <c r="F3121"/>
      <c r="G3121"/>
    </row>
    <row r="3122" spans="2:7" x14ac:dyDescent="0.25">
      <c r="B3122" s="564"/>
      <c r="C3122" s="564"/>
      <c r="D3122" s="564"/>
      <c r="E3122"/>
      <c r="F3122"/>
      <c r="G3122"/>
    </row>
    <row r="3123" spans="2:7" x14ac:dyDescent="0.25">
      <c r="B3123" s="564"/>
      <c r="C3123" s="564"/>
      <c r="D3123" s="564"/>
      <c r="E3123"/>
      <c r="F3123"/>
      <c r="G3123"/>
    </row>
    <row r="3124" spans="2:7" x14ac:dyDescent="0.25">
      <c r="B3124" s="564"/>
      <c r="C3124" s="564"/>
      <c r="D3124" s="564"/>
      <c r="E3124"/>
      <c r="F3124"/>
      <c r="G3124"/>
    </row>
    <row r="3125" spans="2:7" x14ac:dyDescent="0.25">
      <c r="B3125" s="564"/>
      <c r="C3125" s="564"/>
      <c r="D3125" s="564"/>
      <c r="E3125"/>
      <c r="F3125"/>
      <c r="G3125"/>
    </row>
    <row r="3126" spans="2:7" x14ac:dyDescent="0.25">
      <c r="B3126" s="564"/>
      <c r="C3126" s="564"/>
      <c r="D3126" s="564"/>
      <c r="E3126"/>
      <c r="F3126"/>
      <c r="G3126"/>
    </row>
    <row r="3127" spans="2:7" x14ac:dyDescent="0.25">
      <c r="B3127" s="564"/>
      <c r="C3127" s="564"/>
      <c r="D3127" s="564"/>
      <c r="E3127"/>
      <c r="F3127"/>
      <c r="G3127"/>
    </row>
    <row r="3128" spans="2:7" x14ac:dyDescent="0.25">
      <c r="B3128" s="564"/>
      <c r="C3128" s="564"/>
      <c r="D3128" s="564"/>
      <c r="E3128"/>
      <c r="F3128"/>
      <c r="G3128"/>
    </row>
    <row r="3129" spans="2:7" x14ac:dyDescent="0.25">
      <c r="B3129" s="564"/>
      <c r="C3129" s="564"/>
      <c r="D3129" s="564"/>
      <c r="E3129"/>
      <c r="F3129"/>
      <c r="G3129"/>
    </row>
    <row r="3130" spans="2:7" x14ac:dyDescent="0.25">
      <c r="B3130" s="564"/>
      <c r="C3130" s="564"/>
      <c r="D3130" s="564"/>
      <c r="E3130"/>
      <c r="F3130"/>
      <c r="G3130"/>
    </row>
    <row r="3131" spans="2:7" x14ac:dyDescent="0.25">
      <c r="B3131" s="564"/>
      <c r="C3131" s="564"/>
      <c r="D3131" s="564"/>
      <c r="E3131"/>
      <c r="F3131"/>
      <c r="G3131"/>
    </row>
    <row r="3132" spans="2:7" x14ac:dyDescent="0.25">
      <c r="B3132" s="564"/>
      <c r="C3132" s="564"/>
      <c r="D3132" s="564"/>
      <c r="E3132"/>
      <c r="F3132"/>
      <c r="G3132"/>
    </row>
    <row r="3133" spans="2:7" x14ac:dyDescent="0.25">
      <c r="B3133" s="564"/>
      <c r="C3133" s="564"/>
      <c r="D3133" s="564"/>
      <c r="E3133"/>
      <c r="F3133"/>
      <c r="G3133"/>
    </row>
    <row r="3134" spans="2:7" x14ac:dyDescent="0.25">
      <c r="B3134" s="564"/>
      <c r="C3134" s="564"/>
      <c r="D3134" s="564"/>
      <c r="E3134"/>
      <c r="F3134"/>
      <c r="G3134"/>
    </row>
    <row r="3135" spans="2:7" x14ac:dyDescent="0.25">
      <c r="B3135" s="564"/>
      <c r="C3135" s="564"/>
      <c r="D3135" s="564"/>
      <c r="E3135"/>
      <c r="F3135"/>
      <c r="G3135"/>
    </row>
    <row r="3136" spans="2:7" x14ac:dyDescent="0.25">
      <c r="B3136" s="564"/>
      <c r="C3136" s="564"/>
      <c r="D3136" s="564"/>
      <c r="E3136"/>
      <c r="F3136"/>
      <c r="G3136"/>
    </row>
    <row r="3137" spans="2:7" x14ac:dyDescent="0.25">
      <c r="B3137" s="564"/>
      <c r="C3137" s="564"/>
      <c r="D3137" s="564"/>
      <c r="E3137"/>
      <c r="F3137"/>
      <c r="G3137"/>
    </row>
    <row r="3138" spans="2:7" x14ac:dyDescent="0.25">
      <c r="B3138" s="564"/>
      <c r="C3138" s="564"/>
      <c r="D3138" s="564"/>
      <c r="E3138"/>
      <c r="F3138"/>
      <c r="G3138"/>
    </row>
    <row r="3139" spans="2:7" x14ac:dyDescent="0.25">
      <c r="B3139" s="564"/>
      <c r="C3139" s="564"/>
      <c r="D3139" s="564"/>
      <c r="E3139"/>
      <c r="F3139"/>
      <c r="G3139"/>
    </row>
    <row r="3140" spans="2:7" x14ac:dyDescent="0.25">
      <c r="B3140" s="564"/>
      <c r="C3140" s="564"/>
      <c r="D3140" s="564"/>
      <c r="E3140"/>
      <c r="F3140"/>
      <c r="G3140"/>
    </row>
    <row r="3141" spans="2:7" x14ac:dyDescent="0.25">
      <c r="B3141" s="564"/>
      <c r="C3141" s="564"/>
      <c r="D3141" s="564"/>
      <c r="E3141"/>
      <c r="F3141"/>
      <c r="G3141"/>
    </row>
    <row r="3142" spans="2:7" x14ac:dyDescent="0.25">
      <c r="B3142" s="564"/>
      <c r="C3142" s="564"/>
      <c r="D3142" s="564"/>
      <c r="E3142"/>
      <c r="F3142"/>
      <c r="G3142"/>
    </row>
    <row r="3143" spans="2:7" x14ac:dyDescent="0.25">
      <c r="B3143" s="564"/>
      <c r="C3143" s="564"/>
      <c r="D3143" s="564"/>
      <c r="E3143"/>
      <c r="F3143"/>
      <c r="G3143"/>
    </row>
    <row r="3144" spans="2:7" x14ac:dyDescent="0.25">
      <c r="B3144" s="564"/>
      <c r="C3144" s="564"/>
      <c r="D3144" s="564"/>
      <c r="E3144"/>
      <c r="F3144"/>
      <c r="G3144"/>
    </row>
    <row r="3145" spans="2:7" x14ac:dyDescent="0.25">
      <c r="B3145" s="564"/>
      <c r="C3145" s="564"/>
      <c r="D3145" s="564"/>
      <c r="E3145"/>
      <c r="F3145"/>
      <c r="G3145"/>
    </row>
    <row r="3146" spans="2:7" x14ac:dyDescent="0.25">
      <c r="B3146" s="564"/>
      <c r="C3146" s="564"/>
      <c r="D3146" s="564"/>
      <c r="E3146"/>
      <c r="F3146"/>
      <c r="G3146"/>
    </row>
    <row r="3147" spans="2:7" x14ac:dyDescent="0.25">
      <c r="B3147" s="564"/>
      <c r="C3147" s="564"/>
      <c r="D3147" s="564"/>
      <c r="E3147"/>
      <c r="F3147"/>
      <c r="G3147"/>
    </row>
    <row r="3148" spans="2:7" x14ac:dyDescent="0.25">
      <c r="B3148" s="564"/>
      <c r="C3148" s="564"/>
      <c r="D3148" s="564"/>
      <c r="E3148"/>
      <c r="F3148"/>
      <c r="G3148"/>
    </row>
    <row r="3149" spans="2:7" x14ac:dyDescent="0.25">
      <c r="B3149" s="564"/>
      <c r="C3149" s="564"/>
      <c r="D3149" s="564"/>
      <c r="E3149"/>
      <c r="F3149"/>
      <c r="G3149"/>
    </row>
    <row r="3150" spans="2:7" x14ac:dyDescent="0.25">
      <c r="B3150" s="564"/>
      <c r="C3150" s="564"/>
      <c r="D3150" s="564"/>
      <c r="E3150"/>
      <c r="F3150"/>
      <c r="G3150"/>
    </row>
    <row r="3151" spans="2:7" x14ac:dyDescent="0.25">
      <c r="B3151" s="564"/>
      <c r="C3151" s="564"/>
      <c r="D3151" s="564"/>
      <c r="E3151"/>
      <c r="F3151"/>
      <c r="G3151"/>
    </row>
    <row r="3152" spans="2:7" x14ac:dyDescent="0.25">
      <c r="B3152" s="564"/>
      <c r="C3152" s="564"/>
      <c r="D3152" s="564"/>
      <c r="E3152"/>
      <c r="F3152"/>
      <c r="G3152"/>
    </row>
    <row r="3153" spans="2:7" x14ac:dyDescent="0.25">
      <c r="B3153" s="564"/>
      <c r="C3153" s="564"/>
      <c r="D3153" s="564"/>
      <c r="E3153"/>
      <c r="F3153"/>
      <c r="G3153"/>
    </row>
    <row r="3154" spans="2:7" x14ac:dyDescent="0.25">
      <c r="B3154" s="564"/>
      <c r="C3154" s="564"/>
      <c r="D3154" s="564"/>
      <c r="E3154"/>
      <c r="F3154"/>
      <c r="G3154"/>
    </row>
    <row r="3155" spans="2:7" x14ac:dyDescent="0.25">
      <c r="B3155" s="564"/>
      <c r="C3155" s="564"/>
      <c r="D3155" s="564"/>
      <c r="E3155"/>
      <c r="F3155"/>
      <c r="G3155"/>
    </row>
    <row r="3156" spans="2:7" x14ac:dyDescent="0.25">
      <c r="B3156" s="564"/>
      <c r="C3156" s="564"/>
      <c r="D3156" s="564"/>
      <c r="E3156"/>
      <c r="F3156"/>
      <c r="G3156"/>
    </row>
    <row r="3157" spans="2:7" x14ac:dyDescent="0.25">
      <c r="B3157" s="564"/>
      <c r="C3157" s="564"/>
      <c r="D3157" s="564"/>
      <c r="E3157"/>
      <c r="F3157"/>
      <c r="G3157"/>
    </row>
    <row r="3158" spans="2:7" x14ac:dyDescent="0.25">
      <c r="B3158" s="564"/>
      <c r="C3158" s="564"/>
      <c r="D3158" s="564"/>
      <c r="E3158"/>
      <c r="F3158"/>
      <c r="G3158"/>
    </row>
    <row r="3159" spans="2:7" x14ac:dyDescent="0.25">
      <c r="B3159" s="564"/>
      <c r="C3159" s="564"/>
      <c r="D3159" s="564"/>
      <c r="E3159"/>
      <c r="F3159"/>
      <c r="G3159"/>
    </row>
    <row r="3160" spans="2:7" x14ac:dyDescent="0.25">
      <c r="B3160" s="564"/>
      <c r="C3160" s="564"/>
      <c r="D3160" s="564"/>
      <c r="E3160"/>
      <c r="F3160"/>
      <c r="G3160"/>
    </row>
    <row r="3161" spans="2:7" x14ac:dyDescent="0.25">
      <c r="B3161" s="564"/>
      <c r="C3161" s="564"/>
      <c r="D3161" s="564"/>
      <c r="E3161"/>
      <c r="F3161"/>
      <c r="G3161"/>
    </row>
    <row r="3162" spans="2:7" x14ac:dyDescent="0.25">
      <c r="B3162" s="564"/>
      <c r="C3162" s="564"/>
      <c r="D3162" s="564"/>
      <c r="E3162"/>
      <c r="F3162"/>
      <c r="G3162"/>
    </row>
    <row r="3163" spans="2:7" x14ac:dyDescent="0.25">
      <c r="B3163" s="564"/>
      <c r="C3163" s="564"/>
      <c r="D3163" s="564"/>
      <c r="E3163"/>
      <c r="F3163"/>
      <c r="G3163"/>
    </row>
    <row r="3164" spans="2:7" x14ac:dyDescent="0.25">
      <c r="B3164" s="564"/>
      <c r="C3164" s="564"/>
      <c r="D3164" s="564"/>
      <c r="E3164"/>
      <c r="F3164"/>
      <c r="G3164"/>
    </row>
    <row r="3165" spans="2:7" x14ac:dyDescent="0.25">
      <c r="B3165" s="564"/>
      <c r="C3165" s="564"/>
      <c r="D3165" s="564"/>
      <c r="E3165"/>
      <c r="F3165"/>
      <c r="G3165"/>
    </row>
    <row r="3166" spans="2:7" x14ac:dyDescent="0.25">
      <c r="B3166" s="564"/>
      <c r="C3166" s="564"/>
      <c r="D3166" s="564"/>
      <c r="E3166"/>
      <c r="F3166"/>
      <c r="G3166"/>
    </row>
    <row r="3167" spans="2:7" x14ac:dyDescent="0.25">
      <c r="B3167" s="564"/>
      <c r="C3167" s="564"/>
      <c r="D3167" s="564"/>
      <c r="E3167"/>
      <c r="F3167"/>
      <c r="G3167"/>
    </row>
    <row r="3168" spans="2:7" x14ac:dyDescent="0.25">
      <c r="B3168" s="564"/>
      <c r="C3168" s="564"/>
      <c r="D3168" s="564"/>
      <c r="E3168"/>
      <c r="F3168"/>
      <c r="G3168"/>
    </row>
    <row r="3169" spans="2:7" x14ac:dyDescent="0.25">
      <c r="B3169" s="564"/>
      <c r="C3169" s="564"/>
      <c r="D3169" s="564"/>
      <c r="E3169"/>
      <c r="F3169"/>
      <c r="G3169"/>
    </row>
    <row r="3170" spans="2:7" x14ac:dyDescent="0.25">
      <c r="B3170" s="564"/>
      <c r="C3170" s="564"/>
      <c r="D3170" s="564"/>
      <c r="E3170"/>
      <c r="F3170"/>
      <c r="G3170"/>
    </row>
    <row r="3171" spans="2:7" x14ac:dyDescent="0.25">
      <c r="B3171" s="564"/>
      <c r="C3171" s="564"/>
      <c r="D3171" s="564"/>
      <c r="E3171"/>
      <c r="F3171"/>
      <c r="G3171"/>
    </row>
    <row r="3172" spans="2:7" x14ac:dyDescent="0.25">
      <c r="B3172" s="564"/>
      <c r="C3172" s="564"/>
      <c r="D3172" s="564"/>
      <c r="E3172"/>
      <c r="F3172"/>
      <c r="G3172"/>
    </row>
    <row r="3173" spans="2:7" x14ac:dyDescent="0.25">
      <c r="B3173" s="564"/>
      <c r="C3173" s="564"/>
      <c r="D3173" s="564"/>
      <c r="E3173"/>
      <c r="F3173"/>
      <c r="G3173"/>
    </row>
    <row r="3174" spans="2:7" x14ac:dyDescent="0.25">
      <c r="B3174" s="564"/>
      <c r="C3174" s="564"/>
      <c r="D3174" s="564"/>
      <c r="E3174"/>
      <c r="F3174"/>
      <c r="G3174"/>
    </row>
    <row r="3175" spans="2:7" x14ac:dyDescent="0.25">
      <c r="B3175" s="564"/>
      <c r="C3175" s="564"/>
      <c r="D3175" s="564"/>
      <c r="E3175"/>
      <c r="F3175"/>
      <c r="G3175"/>
    </row>
    <row r="3176" spans="2:7" x14ac:dyDescent="0.25">
      <c r="B3176" s="564"/>
      <c r="C3176" s="564"/>
      <c r="D3176" s="564"/>
      <c r="E3176"/>
      <c r="F3176"/>
      <c r="G3176"/>
    </row>
    <row r="3177" spans="2:7" x14ac:dyDescent="0.25">
      <c r="B3177" s="564"/>
      <c r="C3177" s="564"/>
      <c r="D3177" s="564"/>
      <c r="E3177"/>
      <c r="F3177"/>
      <c r="G3177"/>
    </row>
    <row r="3178" spans="2:7" x14ac:dyDescent="0.25">
      <c r="B3178" s="564"/>
      <c r="C3178" s="564"/>
      <c r="D3178" s="564"/>
      <c r="E3178"/>
      <c r="F3178"/>
      <c r="G3178"/>
    </row>
    <row r="3179" spans="2:7" x14ac:dyDescent="0.25">
      <c r="B3179" s="564"/>
      <c r="C3179" s="564"/>
      <c r="D3179" s="564"/>
      <c r="E3179"/>
      <c r="F3179"/>
      <c r="G3179"/>
    </row>
    <row r="3180" spans="2:7" x14ac:dyDescent="0.25">
      <c r="B3180" s="564"/>
      <c r="C3180" s="564"/>
      <c r="D3180" s="564"/>
      <c r="E3180"/>
      <c r="F3180"/>
      <c r="G3180"/>
    </row>
    <row r="3181" spans="2:7" x14ac:dyDescent="0.25">
      <c r="B3181" s="564"/>
      <c r="C3181" s="564"/>
      <c r="D3181" s="564"/>
      <c r="E3181"/>
      <c r="F3181"/>
      <c r="G3181"/>
    </row>
    <row r="3182" spans="2:7" x14ac:dyDescent="0.25">
      <c r="B3182" s="564"/>
      <c r="C3182" s="564"/>
      <c r="D3182" s="564"/>
      <c r="E3182"/>
      <c r="F3182"/>
      <c r="G3182"/>
    </row>
    <row r="3183" spans="2:7" x14ac:dyDescent="0.25">
      <c r="B3183" s="564"/>
      <c r="C3183" s="564"/>
      <c r="D3183" s="564"/>
      <c r="E3183"/>
      <c r="F3183"/>
      <c r="G3183"/>
    </row>
    <row r="3184" spans="2:7" x14ac:dyDescent="0.25">
      <c r="B3184" s="564"/>
      <c r="C3184" s="564"/>
      <c r="D3184" s="564"/>
      <c r="E3184"/>
      <c r="F3184"/>
      <c r="G3184"/>
    </row>
    <row r="3185" spans="2:7" x14ac:dyDescent="0.25">
      <c r="B3185" s="564"/>
      <c r="C3185" s="564"/>
      <c r="D3185" s="564"/>
      <c r="E3185"/>
      <c r="F3185"/>
      <c r="G3185"/>
    </row>
    <row r="3186" spans="2:7" x14ac:dyDescent="0.25">
      <c r="B3186" s="564"/>
      <c r="C3186" s="564"/>
      <c r="D3186" s="564"/>
      <c r="E3186"/>
      <c r="F3186"/>
      <c r="G3186"/>
    </row>
    <row r="3187" spans="2:7" x14ac:dyDescent="0.25">
      <c r="B3187" s="564"/>
      <c r="C3187" s="564"/>
      <c r="D3187" s="564"/>
      <c r="E3187"/>
      <c r="F3187"/>
      <c r="G3187"/>
    </row>
    <row r="3188" spans="2:7" x14ac:dyDescent="0.25">
      <c r="B3188" s="564"/>
      <c r="C3188" s="564"/>
      <c r="D3188" s="564"/>
      <c r="E3188"/>
      <c r="F3188"/>
      <c r="G3188"/>
    </row>
    <row r="3189" spans="2:7" x14ac:dyDescent="0.25">
      <c r="B3189" s="564"/>
      <c r="C3189" s="564"/>
      <c r="D3189" s="564"/>
      <c r="E3189"/>
      <c r="F3189"/>
      <c r="G3189"/>
    </row>
    <row r="3190" spans="2:7" x14ac:dyDescent="0.25">
      <c r="B3190" s="564"/>
      <c r="C3190" s="564"/>
      <c r="D3190" s="564"/>
      <c r="E3190"/>
      <c r="F3190"/>
      <c r="G3190"/>
    </row>
    <row r="3191" spans="2:7" x14ac:dyDescent="0.25">
      <c r="B3191" s="564"/>
      <c r="C3191" s="564"/>
      <c r="D3191" s="564"/>
      <c r="E3191"/>
      <c r="F3191"/>
      <c r="G3191"/>
    </row>
    <row r="3192" spans="2:7" x14ac:dyDescent="0.25">
      <c r="B3192" s="564"/>
      <c r="C3192" s="564"/>
      <c r="D3192" s="564"/>
      <c r="E3192"/>
      <c r="F3192"/>
      <c r="G3192"/>
    </row>
    <row r="3193" spans="2:7" x14ac:dyDescent="0.25">
      <c r="B3193" s="564"/>
      <c r="C3193" s="564"/>
      <c r="D3193" s="564"/>
      <c r="E3193"/>
      <c r="F3193"/>
      <c r="G3193"/>
    </row>
    <row r="3194" spans="2:7" x14ac:dyDescent="0.25">
      <c r="B3194" s="564"/>
      <c r="C3194" s="564"/>
      <c r="D3194" s="564"/>
      <c r="E3194"/>
      <c r="F3194"/>
      <c r="G3194"/>
    </row>
    <row r="3195" spans="2:7" x14ac:dyDescent="0.25">
      <c r="B3195" s="564"/>
      <c r="C3195" s="564"/>
      <c r="D3195" s="564"/>
      <c r="E3195"/>
      <c r="F3195"/>
      <c r="G3195"/>
    </row>
    <row r="3196" spans="2:7" x14ac:dyDescent="0.25">
      <c r="B3196" s="564"/>
      <c r="C3196" s="564"/>
      <c r="D3196" s="564"/>
      <c r="E3196"/>
      <c r="F3196"/>
      <c r="G3196"/>
    </row>
    <row r="3197" spans="2:7" x14ac:dyDescent="0.25">
      <c r="B3197" s="564"/>
      <c r="C3197" s="564"/>
      <c r="D3197" s="564"/>
      <c r="E3197"/>
      <c r="F3197"/>
      <c r="G3197"/>
    </row>
    <row r="3198" spans="2:7" x14ac:dyDescent="0.25">
      <c r="B3198" s="564"/>
      <c r="C3198" s="564"/>
      <c r="D3198" s="564"/>
      <c r="E3198"/>
      <c r="F3198"/>
      <c r="G3198"/>
    </row>
    <row r="3199" spans="2:7" x14ac:dyDescent="0.25">
      <c r="B3199" s="564"/>
      <c r="C3199" s="564"/>
      <c r="D3199" s="564"/>
      <c r="E3199"/>
      <c r="F3199"/>
      <c r="G3199"/>
    </row>
    <row r="3200" spans="2:7" x14ac:dyDescent="0.25">
      <c r="B3200" s="564"/>
      <c r="C3200" s="564"/>
      <c r="D3200" s="564"/>
      <c r="E3200"/>
      <c r="F3200"/>
      <c r="G3200"/>
    </row>
    <row r="3201" spans="2:7" x14ac:dyDescent="0.25">
      <c r="B3201" s="564"/>
      <c r="C3201" s="564"/>
      <c r="D3201" s="564"/>
      <c r="E3201"/>
      <c r="F3201"/>
      <c r="G3201"/>
    </row>
    <row r="3202" spans="2:7" x14ac:dyDescent="0.25">
      <c r="B3202" s="564"/>
      <c r="C3202" s="564"/>
      <c r="D3202" s="564"/>
      <c r="E3202"/>
      <c r="F3202"/>
      <c r="G3202"/>
    </row>
    <row r="3203" spans="2:7" x14ac:dyDescent="0.25">
      <c r="B3203" s="564"/>
      <c r="C3203" s="564"/>
      <c r="D3203" s="564"/>
      <c r="E3203"/>
      <c r="F3203"/>
      <c r="G3203"/>
    </row>
    <row r="3204" spans="2:7" x14ac:dyDescent="0.25">
      <c r="B3204" s="564"/>
      <c r="C3204" s="564"/>
      <c r="D3204" s="564"/>
      <c r="E3204"/>
      <c r="F3204"/>
      <c r="G3204"/>
    </row>
    <row r="3205" spans="2:7" x14ac:dyDescent="0.25">
      <c r="B3205" s="564"/>
      <c r="C3205" s="564"/>
      <c r="D3205" s="564"/>
      <c r="E3205"/>
      <c r="F3205"/>
      <c r="G3205"/>
    </row>
    <row r="3206" spans="2:7" x14ac:dyDescent="0.25">
      <c r="B3206" s="564"/>
      <c r="C3206" s="564"/>
      <c r="D3206" s="564"/>
      <c r="E3206"/>
      <c r="F3206"/>
      <c r="G3206"/>
    </row>
    <row r="3207" spans="2:7" x14ac:dyDescent="0.25">
      <c r="B3207" s="564"/>
      <c r="C3207" s="564"/>
      <c r="D3207" s="564"/>
      <c r="E3207"/>
      <c r="F3207"/>
      <c r="G3207"/>
    </row>
    <row r="3208" spans="2:7" x14ac:dyDescent="0.25">
      <c r="B3208" s="564"/>
      <c r="C3208" s="564"/>
      <c r="D3208" s="564"/>
      <c r="E3208"/>
      <c r="F3208"/>
      <c r="G3208"/>
    </row>
    <row r="3209" spans="2:7" x14ac:dyDescent="0.25">
      <c r="B3209" s="564"/>
      <c r="C3209" s="564"/>
      <c r="D3209" s="564"/>
      <c r="E3209"/>
      <c r="F3209"/>
      <c r="G3209"/>
    </row>
    <row r="3210" spans="2:7" x14ac:dyDescent="0.25">
      <c r="B3210" s="564"/>
      <c r="C3210" s="564"/>
      <c r="D3210" s="564"/>
      <c r="E3210"/>
      <c r="F3210"/>
      <c r="G3210"/>
    </row>
    <row r="3211" spans="2:7" x14ac:dyDescent="0.25">
      <c r="B3211" s="564"/>
      <c r="C3211" s="564"/>
      <c r="D3211" s="564"/>
      <c r="E3211"/>
      <c r="F3211"/>
      <c r="G3211"/>
    </row>
    <row r="3212" spans="2:7" x14ac:dyDescent="0.25">
      <c r="B3212" s="564"/>
      <c r="C3212" s="564"/>
      <c r="D3212" s="564"/>
      <c r="E3212"/>
      <c r="F3212"/>
      <c r="G3212"/>
    </row>
    <row r="3213" spans="2:7" x14ac:dyDescent="0.25">
      <c r="B3213" s="564"/>
      <c r="C3213" s="564"/>
      <c r="D3213" s="564"/>
      <c r="E3213"/>
      <c r="F3213"/>
      <c r="G3213"/>
    </row>
    <row r="3214" spans="2:7" x14ac:dyDescent="0.25">
      <c r="B3214" s="564"/>
      <c r="C3214" s="564"/>
      <c r="D3214" s="564"/>
      <c r="E3214"/>
      <c r="F3214"/>
      <c r="G3214"/>
    </row>
    <row r="3215" spans="2:7" x14ac:dyDescent="0.25">
      <c r="B3215" s="564"/>
      <c r="C3215" s="564"/>
      <c r="D3215" s="564"/>
      <c r="E3215"/>
      <c r="F3215"/>
      <c r="G3215"/>
    </row>
    <row r="3216" spans="2:7" x14ac:dyDescent="0.25">
      <c r="B3216" s="564"/>
      <c r="C3216" s="564"/>
      <c r="D3216" s="564"/>
      <c r="E3216"/>
      <c r="F3216"/>
      <c r="G3216"/>
    </row>
    <row r="3217" spans="2:7" x14ac:dyDescent="0.25">
      <c r="B3217" s="564"/>
      <c r="C3217" s="564"/>
      <c r="D3217" s="564"/>
      <c r="E3217"/>
      <c r="F3217"/>
      <c r="G3217"/>
    </row>
    <row r="3218" spans="2:7" x14ac:dyDescent="0.25">
      <c r="B3218" s="564"/>
      <c r="C3218" s="564"/>
      <c r="D3218" s="564"/>
      <c r="E3218"/>
      <c r="F3218"/>
      <c r="G3218"/>
    </row>
    <row r="3219" spans="2:7" x14ac:dyDescent="0.25">
      <c r="B3219" s="564"/>
      <c r="C3219" s="564"/>
      <c r="D3219" s="564"/>
      <c r="E3219"/>
      <c r="F3219"/>
      <c r="G3219"/>
    </row>
    <row r="3220" spans="2:7" x14ac:dyDescent="0.25">
      <c r="B3220" s="564"/>
      <c r="C3220" s="564"/>
      <c r="D3220" s="564"/>
      <c r="E3220"/>
      <c r="F3220"/>
      <c r="G3220"/>
    </row>
    <row r="3221" spans="2:7" x14ac:dyDescent="0.25">
      <c r="B3221" s="564"/>
      <c r="C3221" s="564"/>
      <c r="D3221" s="564"/>
      <c r="E3221"/>
      <c r="F3221"/>
      <c r="G3221"/>
    </row>
    <row r="3222" spans="2:7" x14ac:dyDescent="0.25">
      <c r="B3222" s="564"/>
      <c r="C3222" s="564"/>
      <c r="D3222" s="564"/>
      <c r="E3222"/>
      <c r="F3222"/>
      <c r="G3222"/>
    </row>
    <row r="3223" spans="2:7" x14ac:dyDescent="0.25">
      <c r="B3223" s="564"/>
      <c r="C3223" s="564"/>
      <c r="D3223" s="564"/>
      <c r="E3223"/>
      <c r="F3223"/>
      <c r="G3223"/>
    </row>
    <row r="3224" spans="2:7" x14ac:dyDescent="0.25">
      <c r="B3224" s="564"/>
      <c r="C3224" s="564"/>
      <c r="D3224" s="564"/>
      <c r="E3224"/>
      <c r="F3224"/>
      <c r="G3224"/>
    </row>
    <row r="3225" spans="2:7" x14ac:dyDescent="0.25">
      <c r="B3225" s="564"/>
      <c r="C3225" s="564"/>
      <c r="D3225" s="564"/>
      <c r="E3225"/>
      <c r="F3225"/>
      <c r="G3225"/>
    </row>
    <row r="3226" spans="2:7" x14ac:dyDescent="0.25">
      <c r="B3226" s="564"/>
      <c r="C3226" s="564"/>
      <c r="D3226" s="564"/>
      <c r="E3226"/>
      <c r="F3226"/>
      <c r="G3226"/>
    </row>
    <row r="3227" spans="2:7" x14ac:dyDescent="0.25">
      <c r="B3227" s="564"/>
      <c r="C3227" s="564"/>
      <c r="D3227" s="564"/>
      <c r="E3227"/>
      <c r="F3227"/>
      <c r="G3227"/>
    </row>
    <row r="3228" spans="2:7" x14ac:dyDescent="0.25">
      <c r="B3228" s="564"/>
      <c r="C3228" s="564"/>
      <c r="D3228" s="564"/>
      <c r="E3228"/>
      <c r="F3228"/>
      <c r="G3228"/>
    </row>
    <row r="3229" spans="2:7" x14ac:dyDescent="0.25">
      <c r="B3229" s="564"/>
      <c r="C3229" s="564"/>
      <c r="D3229" s="564"/>
      <c r="E3229"/>
      <c r="F3229"/>
      <c r="G3229"/>
    </row>
    <row r="3230" spans="2:7" x14ac:dyDescent="0.25">
      <c r="B3230" s="564"/>
      <c r="C3230" s="564"/>
      <c r="D3230" s="564"/>
      <c r="E3230"/>
      <c r="F3230"/>
      <c r="G3230"/>
    </row>
    <row r="3231" spans="2:7" x14ac:dyDescent="0.25">
      <c r="B3231" s="564"/>
      <c r="C3231" s="564"/>
      <c r="D3231" s="564"/>
      <c r="E3231"/>
      <c r="F3231"/>
      <c r="G3231"/>
    </row>
    <row r="3232" spans="2:7" x14ac:dyDescent="0.25">
      <c r="B3232" s="564"/>
      <c r="C3232" s="564"/>
      <c r="D3232" s="564"/>
      <c r="E3232"/>
      <c r="F3232"/>
      <c r="G3232"/>
    </row>
    <row r="3233" spans="2:7" x14ac:dyDescent="0.25">
      <c r="B3233" s="564"/>
      <c r="C3233" s="564"/>
      <c r="D3233" s="564"/>
      <c r="E3233"/>
      <c r="F3233"/>
      <c r="G3233"/>
    </row>
    <row r="3234" spans="2:7" x14ac:dyDescent="0.25">
      <c r="B3234" s="564"/>
      <c r="C3234" s="564"/>
      <c r="D3234" s="564"/>
      <c r="E3234"/>
      <c r="F3234"/>
      <c r="G3234"/>
    </row>
    <row r="3235" spans="2:7" x14ac:dyDescent="0.25">
      <c r="B3235" s="564"/>
      <c r="C3235" s="564"/>
      <c r="D3235" s="564"/>
      <c r="E3235"/>
      <c r="F3235"/>
      <c r="G3235"/>
    </row>
    <row r="3236" spans="2:7" x14ac:dyDescent="0.25">
      <c r="B3236" s="564"/>
      <c r="C3236" s="564"/>
      <c r="D3236" s="564"/>
      <c r="E3236"/>
      <c r="F3236"/>
      <c r="G3236"/>
    </row>
    <row r="3237" spans="2:7" x14ac:dyDescent="0.25">
      <c r="B3237" s="564"/>
      <c r="C3237" s="564"/>
      <c r="D3237" s="564"/>
      <c r="E3237"/>
      <c r="F3237"/>
      <c r="G3237"/>
    </row>
    <row r="3238" spans="2:7" x14ac:dyDescent="0.25">
      <c r="B3238" s="564"/>
      <c r="C3238" s="564"/>
      <c r="D3238" s="564"/>
      <c r="E3238"/>
      <c r="F3238"/>
      <c r="G3238"/>
    </row>
    <row r="3239" spans="2:7" x14ac:dyDescent="0.25">
      <c r="B3239" s="564"/>
      <c r="C3239" s="564"/>
      <c r="D3239" s="564"/>
      <c r="E3239"/>
      <c r="F3239"/>
      <c r="G3239"/>
    </row>
    <row r="3240" spans="2:7" x14ac:dyDescent="0.25">
      <c r="B3240" s="564"/>
      <c r="C3240" s="564"/>
      <c r="D3240" s="564"/>
      <c r="E3240"/>
      <c r="F3240"/>
      <c r="G3240"/>
    </row>
    <row r="3241" spans="2:7" x14ac:dyDescent="0.25">
      <c r="B3241" s="564"/>
      <c r="C3241" s="564"/>
      <c r="D3241" s="564"/>
      <c r="E3241"/>
      <c r="F3241"/>
      <c r="G3241"/>
    </row>
    <row r="3242" spans="2:7" x14ac:dyDescent="0.25">
      <c r="B3242" s="564"/>
      <c r="C3242" s="564"/>
      <c r="D3242" s="564"/>
      <c r="E3242"/>
      <c r="F3242"/>
      <c r="G3242"/>
    </row>
    <row r="3243" spans="2:7" x14ac:dyDescent="0.25">
      <c r="B3243" s="564"/>
      <c r="C3243" s="564"/>
      <c r="D3243" s="564"/>
      <c r="E3243"/>
      <c r="F3243"/>
      <c r="G3243"/>
    </row>
    <row r="3244" spans="2:7" x14ac:dyDescent="0.25">
      <c r="B3244" s="564"/>
      <c r="C3244" s="564"/>
      <c r="D3244" s="564"/>
      <c r="E3244"/>
      <c r="F3244"/>
      <c r="G3244"/>
    </row>
    <row r="3245" spans="2:7" x14ac:dyDescent="0.25">
      <c r="B3245" s="564"/>
      <c r="C3245" s="564"/>
      <c r="D3245" s="564"/>
      <c r="E3245"/>
      <c r="F3245"/>
      <c r="G3245"/>
    </row>
    <row r="3246" spans="2:7" x14ac:dyDescent="0.25">
      <c r="B3246" s="564"/>
      <c r="C3246" s="564"/>
      <c r="D3246" s="564"/>
      <c r="E3246"/>
      <c r="F3246"/>
      <c r="G3246"/>
    </row>
    <row r="3247" spans="2:7" x14ac:dyDescent="0.25">
      <c r="B3247" s="564"/>
      <c r="C3247" s="564"/>
      <c r="D3247" s="564"/>
      <c r="E3247"/>
      <c r="F3247"/>
      <c r="G3247"/>
    </row>
    <row r="3248" spans="2:7" x14ac:dyDescent="0.25">
      <c r="B3248" s="564"/>
      <c r="C3248" s="564"/>
      <c r="D3248" s="564"/>
      <c r="E3248"/>
      <c r="F3248"/>
      <c r="G3248"/>
    </row>
    <row r="3249" spans="2:7" x14ac:dyDescent="0.25">
      <c r="B3249" s="564"/>
      <c r="C3249" s="564"/>
      <c r="D3249" s="564"/>
      <c r="E3249"/>
      <c r="F3249"/>
      <c r="G3249"/>
    </row>
    <row r="3250" spans="2:7" x14ac:dyDescent="0.25">
      <c r="B3250" s="564"/>
      <c r="C3250" s="564"/>
      <c r="D3250" s="564"/>
      <c r="E3250"/>
      <c r="F3250"/>
      <c r="G3250"/>
    </row>
    <row r="3251" spans="2:7" x14ac:dyDescent="0.25">
      <c r="B3251" s="564"/>
      <c r="C3251" s="564"/>
      <c r="D3251" s="564"/>
      <c r="E3251"/>
      <c r="F3251"/>
      <c r="G3251"/>
    </row>
    <row r="3252" spans="2:7" x14ac:dyDescent="0.25">
      <c r="B3252" s="564"/>
      <c r="C3252" s="564"/>
      <c r="D3252" s="564"/>
      <c r="E3252"/>
      <c r="F3252"/>
      <c r="G3252"/>
    </row>
    <row r="3253" spans="2:7" x14ac:dyDescent="0.25">
      <c r="B3253" s="564"/>
      <c r="C3253" s="564"/>
      <c r="D3253" s="564"/>
      <c r="E3253"/>
      <c r="F3253"/>
      <c r="G3253"/>
    </row>
    <row r="3254" spans="2:7" x14ac:dyDescent="0.25">
      <c r="B3254" s="564"/>
      <c r="C3254" s="564"/>
      <c r="D3254" s="564"/>
      <c r="E3254"/>
      <c r="F3254"/>
      <c r="G3254"/>
    </row>
    <row r="3255" spans="2:7" x14ac:dyDescent="0.25">
      <c r="B3255" s="564"/>
      <c r="C3255" s="564"/>
      <c r="D3255" s="564"/>
      <c r="E3255"/>
      <c r="F3255"/>
      <c r="G3255"/>
    </row>
    <row r="3256" spans="2:7" x14ac:dyDescent="0.25">
      <c r="B3256" s="564"/>
      <c r="C3256" s="564"/>
      <c r="D3256" s="564"/>
      <c r="E3256"/>
      <c r="F3256"/>
      <c r="G3256"/>
    </row>
    <row r="3257" spans="2:7" x14ac:dyDescent="0.25">
      <c r="B3257" s="564"/>
      <c r="C3257" s="564"/>
      <c r="D3257" s="564"/>
      <c r="E3257"/>
      <c r="F3257"/>
      <c r="G3257"/>
    </row>
    <row r="3258" spans="2:7" x14ac:dyDescent="0.25">
      <c r="B3258" s="564"/>
      <c r="C3258" s="564"/>
      <c r="D3258" s="564"/>
      <c r="E3258"/>
      <c r="F3258"/>
      <c r="G3258"/>
    </row>
    <row r="3259" spans="2:7" x14ac:dyDescent="0.25">
      <c r="B3259" s="564"/>
      <c r="C3259" s="564"/>
      <c r="D3259" s="564"/>
      <c r="E3259"/>
      <c r="F3259"/>
      <c r="G3259"/>
    </row>
    <row r="3260" spans="2:7" x14ac:dyDescent="0.25">
      <c r="B3260" s="564"/>
      <c r="C3260" s="564"/>
      <c r="D3260" s="564"/>
      <c r="E3260"/>
      <c r="F3260"/>
      <c r="G3260"/>
    </row>
    <row r="3261" spans="2:7" x14ac:dyDescent="0.25">
      <c r="B3261" s="564"/>
      <c r="C3261" s="564"/>
      <c r="D3261" s="564"/>
      <c r="E3261"/>
      <c r="F3261"/>
      <c r="G3261"/>
    </row>
    <row r="3262" spans="2:7" x14ac:dyDescent="0.25">
      <c r="B3262" s="564"/>
      <c r="C3262" s="564"/>
      <c r="D3262" s="564"/>
      <c r="E3262"/>
      <c r="F3262"/>
      <c r="G3262"/>
    </row>
    <row r="3263" spans="2:7" x14ac:dyDescent="0.25">
      <c r="B3263" s="564"/>
      <c r="C3263" s="564"/>
      <c r="D3263" s="564"/>
      <c r="E3263"/>
      <c r="F3263"/>
      <c r="G3263"/>
    </row>
    <row r="3264" spans="2:7" x14ac:dyDescent="0.25">
      <c r="B3264" s="564"/>
      <c r="C3264" s="564"/>
      <c r="D3264" s="564"/>
      <c r="E3264"/>
      <c r="F3264"/>
      <c r="G3264"/>
    </row>
    <row r="3265" spans="2:7" x14ac:dyDescent="0.25">
      <c r="B3265" s="564"/>
      <c r="C3265" s="564"/>
      <c r="D3265" s="564"/>
      <c r="E3265"/>
      <c r="F3265"/>
      <c r="G3265"/>
    </row>
    <row r="3266" spans="2:7" x14ac:dyDescent="0.25">
      <c r="B3266" s="564"/>
      <c r="C3266" s="564"/>
      <c r="D3266" s="564"/>
      <c r="E3266"/>
      <c r="F3266"/>
      <c r="G3266"/>
    </row>
    <row r="3267" spans="2:7" x14ac:dyDescent="0.25">
      <c r="B3267" s="564"/>
      <c r="C3267" s="564"/>
      <c r="D3267" s="564"/>
      <c r="E3267"/>
      <c r="F3267"/>
      <c r="G3267"/>
    </row>
    <row r="3268" spans="2:7" x14ac:dyDescent="0.25">
      <c r="B3268" s="564"/>
      <c r="C3268" s="564"/>
      <c r="D3268" s="564"/>
      <c r="E3268"/>
      <c r="F3268"/>
      <c r="G3268"/>
    </row>
    <row r="3269" spans="2:7" x14ac:dyDescent="0.25">
      <c r="B3269" s="564"/>
      <c r="C3269" s="564"/>
      <c r="D3269" s="564"/>
      <c r="E3269"/>
      <c r="F3269"/>
      <c r="G3269"/>
    </row>
    <row r="3270" spans="2:7" x14ac:dyDescent="0.25">
      <c r="B3270" s="564"/>
      <c r="C3270" s="564"/>
      <c r="D3270" s="564"/>
      <c r="E3270"/>
      <c r="F3270"/>
      <c r="G3270"/>
    </row>
    <row r="3271" spans="2:7" x14ac:dyDescent="0.25">
      <c r="B3271" s="564"/>
      <c r="C3271" s="564"/>
      <c r="D3271" s="564"/>
      <c r="E3271"/>
      <c r="F3271"/>
      <c r="G3271"/>
    </row>
    <row r="3272" spans="2:7" x14ac:dyDescent="0.25">
      <c r="B3272" s="564"/>
      <c r="C3272" s="564"/>
      <c r="D3272" s="564"/>
      <c r="E3272"/>
      <c r="F3272"/>
      <c r="G3272"/>
    </row>
    <row r="3273" spans="2:7" x14ac:dyDescent="0.25">
      <c r="B3273" s="564"/>
      <c r="C3273" s="564"/>
      <c r="D3273" s="564"/>
      <c r="E3273"/>
      <c r="F3273"/>
      <c r="G3273"/>
    </row>
    <row r="3274" spans="2:7" x14ac:dyDescent="0.25">
      <c r="B3274" s="564"/>
      <c r="C3274" s="564"/>
      <c r="D3274" s="564"/>
      <c r="E3274"/>
      <c r="F3274"/>
      <c r="G3274"/>
    </row>
    <row r="3275" spans="2:7" x14ac:dyDescent="0.25">
      <c r="B3275" s="564"/>
      <c r="C3275" s="564"/>
      <c r="D3275" s="564"/>
      <c r="E3275"/>
      <c r="F3275"/>
      <c r="G3275"/>
    </row>
    <row r="3276" spans="2:7" x14ac:dyDescent="0.25">
      <c r="B3276" s="564"/>
      <c r="C3276" s="564"/>
      <c r="D3276" s="564"/>
      <c r="E3276"/>
      <c r="F3276"/>
      <c r="G3276"/>
    </row>
    <row r="3277" spans="2:7" x14ac:dyDescent="0.25">
      <c r="B3277" s="564"/>
      <c r="C3277" s="564"/>
      <c r="D3277" s="564"/>
      <c r="E3277"/>
      <c r="F3277"/>
      <c r="G3277"/>
    </row>
    <row r="3278" spans="2:7" x14ac:dyDescent="0.25">
      <c r="B3278" s="564"/>
      <c r="C3278" s="564"/>
      <c r="D3278" s="564"/>
      <c r="E3278"/>
      <c r="F3278"/>
      <c r="G3278"/>
    </row>
    <row r="3279" spans="2:7" x14ac:dyDescent="0.25">
      <c r="B3279" s="564"/>
      <c r="C3279" s="564"/>
      <c r="D3279" s="564"/>
      <c r="E3279"/>
      <c r="F3279"/>
      <c r="G3279"/>
    </row>
    <row r="3280" spans="2:7" x14ac:dyDescent="0.25">
      <c r="B3280" s="564"/>
      <c r="C3280" s="564"/>
      <c r="D3280" s="564"/>
      <c r="E3280"/>
      <c r="F3280"/>
      <c r="G3280"/>
    </row>
    <row r="3281" spans="2:7" x14ac:dyDescent="0.25">
      <c r="B3281" s="564"/>
      <c r="C3281" s="564"/>
      <c r="D3281" s="564"/>
      <c r="E3281"/>
      <c r="F3281"/>
      <c r="G3281"/>
    </row>
    <row r="3282" spans="2:7" x14ac:dyDescent="0.25">
      <c r="B3282" s="564"/>
      <c r="C3282" s="564"/>
      <c r="D3282" s="564"/>
      <c r="E3282"/>
      <c r="F3282"/>
      <c r="G3282"/>
    </row>
    <row r="3283" spans="2:7" x14ac:dyDescent="0.25">
      <c r="B3283" s="564"/>
      <c r="C3283" s="564"/>
      <c r="D3283" s="564"/>
      <c r="E3283"/>
      <c r="F3283"/>
      <c r="G3283"/>
    </row>
    <row r="3284" spans="2:7" x14ac:dyDescent="0.25">
      <c r="B3284" s="564"/>
      <c r="C3284" s="564"/>
      <c r="D3284" s="564"/>
      <c r="E3284"/>
      <c r="F3284"/>
      <c r="G3284"/>
    </row>
    <row r="3285" spans="2:7" x14ac:dyDescent="0.25">
      <c r="B3285" s="564"/>
      <c r="C3285" s="564"/>
      <c r="D3285" s="564"/>
      <c r="E3285"/>
      <c r="F3285"/>
      <c r="G3285"/>
    </row>
    <row r="3286" spans="2:7" x14ac:dyDescent="0.25">
      <c r="B3286" s="564"/>
      <c r="C3286" s="564"/>
      <c r="D3286" s="564"/>
      <c r="E3286"/>
      <c r="F3286"/>
      <c r="G3286"/>
    </row>
    <row r="3287" spans="2:7" x14ac:dyDescent="0.25">
      <c r="B3287" s="564"/>
      <c r="C3287" s="564"/>
      <c r="D3287" s="564"/>
      <c r="E3287"/>
      <c r="F3287"/>
      <c r="G3287"/>
    </row>
    <row r="3288" spans="2:7" x14ac:dyDescent="0.25">
      <c r="B3288" s="564"/>
      <c r="C3288" s="564"/>
      <c r="D3288" s="564"/>
      <c r="E3288"/>
      <c r="F3288"/>
      <c r="G3288"/>
    </row>
    <row r="3289" spans="2:7" x14ac:dyDescent="0.25">
      <c r="B3289" s="564"/>
      <c r="C3289" s="564"/>
      <c r="D3289" s="564"/>
      <c r="E3289"/>
      <c r="F3289"/>
      <c r="G3289"/>
    </row>
    <row r="3290" spans="2:7" x14ac:dyDescent="0.25">
      <c r="B3290" s="564"/>
      <c r="C3290" s="564"/>
      <c r="D3290" s="564"/>
      <c r="E3290"/>
      <c r="F3290"/>
      <c r="G3290"/>
    </row>
    <row r="3291" spans="2:7" x14ac:dyDescent="0.25">
      <c r="B3291" s="564"/>
      <c r="C3291" s="564"/>
      <c r="D3291" s="564"/>
      <c r="E3291"/>
      <c r="F3291"/>
      <c r="G3291"/>
    </row>
    <row r="3292" spans="2:7" x14ac:dyDescent="0.25">
      <c r="B3292" s="564"/>
      <c r="C3292" s="564"/>
      <c r="D3292" s="564"/>
      <c r="E3292"/>
      <c r="F3292"/>
      <c r="G3292"/>
    </row>
    <row r="3293" spans="2:7" x14ac:dyDescent="0.25">
      <c r="B3293" s="564"/>
      <c r="C3293" s="564"/>
      <c r="D3293" s="564"/>
      <c r="E3293"/>
      <c r="F3293"/>
      <c r="G3293"/>
    </row>
    <row r="3294" spans="2:7" x14ac:dyDescent="0.25">
      <c r="B3294" s="564"/>
      <c r="C3294" s="564"/>
      <c r="D3294" s="564"/>
      <c r="E3294"/>
      <c r="F3294"/>
      <c r="G3294"/>
    </row>
    <row r="3295" spans="2:7" x14ac:dyDescent="0.25">
      <c r="B3295" s="564"/>
      <c r="C3295" s="564"/>
      <c r="D3295" s="564"/>
      <c r="E3295"/>
      <c r="F3295"/>
      <c r="G3295"/>
    </row>
    <row r="3296" spans="2:7" x14ac:dyDescent="0.25">
      <c r="B3296" s="564"/>
      <c r="C3296" s="564"/>
      <c r="D3296" s="564"/>
      <c r="E3296"/>
      <c r="F3296"/>
      <c r="G3296"/>
    </row>
    <row r="3297" spans="2:7" x14ac:dyDescent="0.25">
      <c r="B3297" s="564"/>
      <c r="C3297" s="564"/>
      <c r="D3297" s="564"/>
      <c r="E3297"/>
      <c r="F3297"/>
      <c r="G3297"/>
    </row>
    <row r="3298" spans="2:7" x14ac:dyDescent="0.25">
      <c r="B3298" s="564"/>
      <c r="C3298" s="564"/>
      <c r="D3298" s="564"/>
      <c r="E3298"/>
      <c r="F3298"/>
      <c r="G3298"/>
    </row>
    <row r="3299" spans="2:7" x14ac:dyDescent="0.25">
      <c r="B3299" s="564"/>
      <c r="C3299" s="564"/>
      <c r="D3299" s="564"/>
      <c r="E3299"/>
      <c r="F3299"/>
      <c r="G3299"/>
    </row>
    <row r="3300" spans="2:7" x14ac:dyDescent="0.25">
      <c r="B3300" s="564"/>
      <c r="C3300" s="564"/>
      <c r="D3300" s="564"/>
      <c r="E3300"/>
      <c r="F3300"/>
      <c r="G3300"/>
    </row>
    <row r="3301" spans="2:7" x14ac:dyDescent="0.25">
      <c r="B3301" s="564"/>
      <c r="C3301" s="564"/>
      <c r="D3301" s="564"/>
      <c r="E3301"/>
      <c r="F3301"/>
      <c r="G3301"/>
    </row>
    <row r="3302" spans="2:7" x14ac:dyDescent="0.25">
      <c r="B3302" s="564"/>
      <c r="C3302" s="564"/>
      <c r="D3302" s="564"/>
      <c r="E3302"/>
      <c r="F3302"/>
      <c r="G3302"/>
    </row>
    <row r="3303" spans="2:7" x14ac:dyDescent="0.25">
      <c r="B3303" s="564"/>
      <c r="C3303" s="564"/>
      <c r="D3303" s="564"/>
      <c r="E3303"/>
      <c r="F3303"/>
      <c r="G3303"/>
    </row>
    <row r="3304" spans="2:7" x14ac:dyDescent="0.25">
      <c r="B3304" s="564"/>
      <c r="C3304" s="564"/>
      <c r="D3304" s="564"/>
      <c r="E3304"/>
      <c r="F3304"/>
      <c r="G3304"/>
    </row>
    <row r="3305" spans="2:7" x14ac:dyDescent="0.25">
      <c r="B3305" s="564"/>
      <c r="C3305" s="564"/>
      <c r="D3305" s="564"/>
      <c r="E3305"/>
      <c r="F3305"/>
      <c r="G3305"/>
    </row>
    <row r="3306" spans="2:7" x14ac:dyDescent="0.25">
      <c r="B3306" s="564"/>
      <c r="C3306" s="564"/>
      <c r="D3306" s="564"/>
      <c r="E3306"/>
      <c r="F3306"/>
      <c r="G3306"/>
    </row>
    <row r="3307" spans="2:7" x14ac:dyDescent="0.25">
      <c r="B3307" s="564"/>
      <c r="C3307" s="564"/>
      <c r="D3307" s="564"/>
      <c r="E3307"/>
      <c r="F3307"/>
      <c r="G3307"/>
    </row>
    <row r="3308" spans="2:7" x14ac:dyDescent="0.25">
      <c r="B3308" s="564"/>
      <c r="C3308" s="564"/>
      <c r="D3308" s="564"/>
      <c r="E3308"/>
      <c r="F3308"/>
      <c r="G3308"/>
    </row>
    <row r="3309" spans="2:7" x14ac:dyDescent="0.25">
      <c r="B3309" s="564"/>
      <c r="C3309" s="564"/>
      <c r="D3309" s="564"/>
      <c r="E3309"/>
      <c r="F3309"/>
      <c r="G3309"/>
    </row>
    <row r="3310" spans="2:7" x14ac:dyDescent="0.25">
      <c r="B3310" s="564"/>
      <c r="C3310" s="564"/>
      <c r="D3310" s="564"/>
      <c r="E3310"/>
      <c r="F3310"/>
      <c r="G3310"/>
    </row>
    <row r="3311" spans="2:7" x14ac:dyDescent="0.25">
      <c r="B3311" s="564"/>
      <c r="C3311" s="564"/>
      <c r="D3311" s="564"/>
      <c r="E3311"/>
      <c r="F3311"/>
      <c r="G3311"/>
    </row>
    <row r="3312" spans="2:7" x14ac:dyDescent="0.25">
      <c r="B3312" s="564"/>
      <c r="C3312" s="564"/>
      <c r="D3312" s="564"/>
      <c r="E3312"/>
      <c r="F3312"/>
      <c r="G3312"/>
    </row>
    <row r="3313" spans="2:7" x14ac:dyDescent="0.25">
      <c r="B3313" s="564"/>
      <c r="C3313" s="564"/>
      <c r="D3313" s="564"/>
      <c r="E3313"/>
      <c r="F3313"/>
      <c r="G3313"/>
    </row>
    <row r="3314" spans="2:7" x14ac:dyDescent="0.25">
      <c r="B3314" s="564"/>
      <c r="C3314" s="564"/>
      <c r="D3314" s="564"/>
      <c r="E3314"/>
      <c r="F3314"/>
      <c r="G3314"/>
    </row>
    <row r="3315" spans="2:7" x14ac:dyDescent="0.25">
      <c r="B3315" s="564"/>
      <c r="C3315" s="564"/>
      <c r="D3315" s="564"/>
      <c r="E3315"/>
      <c r="F3315"/>
      <c r="G3315"/>
    </row>
    <row r="3316" spans="2:7" x14ac:dyDescent="0.25">
      <c r="B3316" s="564"/>
      <c r="C3316" s="564"/>
      <c r="D3316" s="564"/>
      <c r="E3316"/>
      <c r="F3316"/>
      <c r="G3316"/>
    </row>
    <row r="3317" spans="2:7" x14ac:dyDescent="0.25">
      <c r="B3317" s="564"/>
      <c r="C3317" s="564"/>
      <c r="D3317" s="564"/>
      <c r="E3317"/>
      <c r="F3317"/>
      <c r="G3317"/>
    </row>
    <row r="3318" spans="2:7" x14ac:dyDescent="0.25">
      <c r="B3318" s="564"/>
      <c r="C3318" s="564"/>
      <c r="D3318" s="564"/>
      <c r="E3318"/>
      <c r="F3318"/>
      <c r="G3318"/>
    </row>
    <row r="3319" spans="2:7" x14ac:dyDescent="0.25">
      <c r="B3319" s="564"/>
      <c r="C3319" s="564"/>
      <c r="D3319" s="564"/>
      <c r="E3319"/>
      <c r="F3319"/>
      <c r="G3319"/>
    </row>
    <row r="3320" spans="2:7" x14ac:dyDescent="0.25">
      <c r="B3320" s="564"/>
      <c r="C3320" s="564"/>
      <c r="D3320" s="564"/>
      <c r="E3320"/>
      <c r="F3320"/>
      <c r="G3320"/>
    </row>
    <row r="3321" spans="2:7" x14ac:dyDescent="0.25">
      <c r="B3321" s="564"/>
      <c r="C3321" s="564"/>
      <c r="D3321" s="564"/>
      <c r="E3321"/>
      <c r="F3321"/>
      <c r="G3321"/>
    </row>
    <row r="3322" spans="2:7" x14ac:dyDescent="0.25">
      <c r="B3322" s="564"/>
      <c r="C3322" s="564"/>
      <c r="D3322" s="564"/>
      <c r="E3322"/>
      <c r="F3322"/>
      <c r="G3322"/>
    </row>
    <row r="3323" spans="2:7" x14ac:dyDescent="0.25">
      <c r="B3323" s="564"/>
      <c r="C3323" s="564"/>
      <c r="D3323" s="564"/>
      <c r="E3323"/>
      <c r="F3323"/>
      <c r="G3323"/>
    </row>
    <row r="3324" spans="2:7" x14ac:dyDescent="0.25">
      <c r="B3324" s="564"/>
      <c r="C3324" s="564"/>
      <c r="D3324" s="564"/>
      <c r="E3324"/>
      <c r="F3324"/>
      <c r="G3324"/>
    </row>
    <row r="3325" spans="2:7" x14ac:dyDescent="0.25">
      <c r="B3325" s="564"/>
      <c r="C3325" s="564"/>
      <c r="D3325" s="564"/>
      <c r="E3325"/>
      <c r="F3325"/>
      <c r="G3325"/>
    </row>
    <row r="3326" spans="2:7" x14ac:dyDescent="0.25">
      <c r="B3326" s="564"/>
      <c r="C3326" s="564"/>
      <c r="D3326" s="564"/>
      <c r="E3326"/>
      <c r="F3326"/>
      <c r="G3326"/>
    </row>
    <row r="3327" spans="2:7" x14ac:dyDescent="0.25">
      <c r="B3327" s="564"/>
      <c r="C3327" s="564"/>
      <c r="D3327" s="564"/>
      <c r="E3327"/>
      <c r="F3327"/>
      <c r="G3327"/>
    </row>
    <row r="3328" spans="2:7" x14ac:dyDescent="0.25">
      <c r="B3328" s="564"/>
      <c r="C3328" s="564"/>
      <c r="D3328" s="564"/>
      <c r="E3328"/>
      <c r="F3328"/>
      <c r="G3328"/>
    </row>
    <row r="3329" spans="2:7" x14ac:dyDescent="0.25">
      <c r="B3329" s="564"/>
      <c r="C3329" s="564"/>
      <c r="D3329" s="564"/>
      <c r="E3329"/>
      <c r="F3329"/>
      <c r="G3329"/>
    </row>
    <row r="3330" spans="2:7" x14ac:dyDescent="0.25">
      <c r="B3330" s="564"/>
      <c r="C3330" s="564"/>
      <c r="D3330" s="564"/>
      <c r="E3330"/>
      <c r="F3330"/>
      <c r="G3330"/>
    </row>
    <row r="3331" spans="2:7" x14ac:dyDescent="0.25">
      <c r="B3331" s="564"/>
      <c r="C3331" s="564"/>
      <c r="D3331" s="564"/>
      <c r="E3331"/>
      <c r="F3331"/>
      <c r="G3331"/>
    </row>
    <row r="3332" spans="2:7" x14ac:dyDescent="0.25">
      <c r="B3332" s="564"/>
      <c r="C3332" s="564"/>
      <c r="D3332" s="564"/>
      <c r="E3332"/>
      <c r="F3332"/>
      <c r="G3332"/>
    </row>
    <row r="3333" spans="2:7" x14ac:dyDescent="0.25">
      <c r="B3333" s="564"/>
      <c r="C3333" s="564"/>
      <c r="D3333" s="564"/>
      <c r="E3333"/>
      <c r="F3333"/>
      <c r="G3333"/>
    </row>
    <row r="3334" spans="2:7" x14ac:dyDescent="0.25">
      <c r="B3334" s="564"/>
      <c r="C3334" s="564"/>
      <c r="D3334" s="564"/>
      <c r="E3334"/>
      <c r="F3334"/>
      <c r="G3334"/>
    </row>
    <row r="3335" spans="2:7" x14ac:dyDescent="0.25">
      <c r="B3335" s="564"/>
      <c r="C3335" s="564"/>
      <c r="D3335" s="564"/>
      <c r="E3335"/>
      <c r="F3335"/>
      <c r="G3335"/>
    </row>
    <row r="3336" spans="2:7" x14ac:dyDescent="0.25">
      <c r="B3336" s="564"/>
      <c r="C3336" s="564"/>
      <c r="D3336" s="564"/>
      <c r="E3336"/>
      <c r="F3336"/>
      <c r="G3336"/>
    </row>
    <row r="3337" spans="2:7" x14ac:dyDescent="0.25">
      <c r="B3337" s="564"/>
      <c r="C3337" s="564"/>
      <c r="D3337" s="564"/>
      <c r="E3337"/>
      <c r="F3337"/>
      <c r="G3337"/>
    </row>
    <row r="3338" spans="2:7" x14ac:dyDescent="0.25">
      <c r="B3338" s="564"/>
      <c r="C3338" s="564"/>
      <c r="D3338" s="564"/>
      <c r="E3338"/>
      <c r="F3338"/>
      <c r="G3338"/>
    </row>
    <row r="3339" spans="2:7" x14ac:dyDescent="0.25">
      <c r="B3339" s="564"/>
      <c r="C3339" s="564"/>
      <c r="D3339" s="564"/>
      <c r="E3339"/>
      <c r="F3339"/>
      <c r="G3339"/>
    </row>
    <row r="3340" spans="2:7" x14ac:dyDescent="0.25">
      <c r="B3340" s="564"/>
      <c r="C3340" s="564"/>
      <c r="D3340" s="564"/>
      <c r="E3340"/>
      <c r="F3340"/>
      <c r="G3340"/>
    </row>
    <row r="3341" spans="2:7" x14ac:dyDescent="0.25">
      <c r="B3341" s="564"/>
      <c r="C3341" s="564"/>
      <c r="D3341" s="564"/>
      <c r="E3341"/>
      <c r="F3341"/>
      <c r="G3341"/>
    </row>
    <row r="3342" spans="2:7" x14ac:dyDescent="0.25">
      <c r="B3342" s="564"/>
      <c r="C3342" s="564"/>
      <c r="D3342" s="564"/>
      <c r="E3342"/>
      <c r="F3342"/>
      <c r="G3342"/>
    </row>
    <row r="3343" spans="2:7" x14ac:dyDescent="0.25">
      <c r="B3343" s="564"/>
      <c r="C3343" s="564"/>
      <c r="D3343" s="564"/>
      <c r="E3343"/>
      <c r="F3343"/>
      <c r="G3343"/>
    </row>
    <row r="3344" spans="2:7" x14ac:dyDescent="0.25">
      <c r="B3344" s="564"/>
      <c r="C3344" s="564"/>
      <c r="D3344" s="564"/>
      <c r="E3344"/>
      <c r="F3344"/>
      <c r="G3344"/>
    </row>
    <row r="3345" spans="2:7" x14ac:dyDescent="0.25">
      <c r="B3345" s="564"/>
      <c r="C3345" s="564"/>
      <c r="D3345" s="564"/>
      <c r="E3345"/>
      <c r="F3345"/>
      <c r="G3345"/>
    </row>
    <row r="3346" spans="2:7" x14ac:dyDescent="0.25">
      <c r="B3346" s="564"/>
      <c r="C3346" s="564"/>
      <c r="D3346" s="564"/>
      <c r="E3346"/>
      <c r="F3346"/>
      <c r="G3346"/>
    </row>
    <row r="3347" spans="2:7" x14ac:dyDescent="0.25">
      <c r="B3347" s="564"/>
      <c r="C3347" s="564"/>
      <c r="D3347" s="564"/>
      <c r="E3347"/>
      <c r="F3347"/>
      <c r="G3347"/>
    </row>
    <row r="3348" spans="2:7" x14ac:dyDescent="0.25">
      <c r="B3348" s="564"/>
      <c r="C3348" s="564"/>
      <c r="D3348" s="564"/>
      <c r="E3348"/>
      <c r="F3348"/>
      <c r="G3348"/>
    </row>
    <row r="3349" spans="2:7" x14ac:dyDescent="0.25">
      <c r="B3349" s="564"/>
      <c r="C3349" s="564"/>
      <c r="D3349" s="564"/>
      <c r="E3349"/>
      <c r="F3349"/>
      <c r="G3349"/>
    </row>
    <row r="3350" spans="2:7" x14ac:dyDescent="0.25">
      <c r="B3350" s="564"/>
      <c r="C3350" s="564"/>
      <c r="D3350" s="564"/>
      <c r="E3350"/>
      <c r="F3350"/>
      <c r="G3350"/>
    </row>
    <row r="3351" spans="2:7" x14ac:dyDescent="0.25">
      <c r="B3351" s="564"/>
      <c r="C3351" s="564"/>
      <c r="D3351" s="564"/>
      <c r="E3351"/>
      <c r="F3351"/>
      <c r="G3351"/>
    </row>
    <row r="3352" spans="2:7" x14ac:dyDescent="0.25">
      <c r="B3352" s="564"/>
      <c r="C3352" s="564"/>
      <c r="D3352" s="564"/>
      <c r="E3352"/>
      <c r="F3352"/>
      <c r="G3352"/>
    </row>
    <row r="3353" spans="2:7" x14ac:dyDescent="0.25">
      <c r="B3353" s="564"/>
      <c r="C3353" s="564"/>
      <c r="D3353" s="564"/>
      <c r="E3353"/>
      <c r="F3353"/>
      <c r="G3353"/>
    </row>
    <row r="3354" spans="2:7" x14ac:dyDescent="0.25">
      <c r="B3354" s="564"/>
      <c r="C3354" s="564"/>
      <c r="D3354" s="564"/>
      <c r="E3354"/>
      <c r="F3354"/>
      <c r="G3354"/>
    </row>
    <row r="3355" spans="2:7" x14ac:dyDescent="0.25">
      <c r="B3355" s="564"/>
      <c r="C3355" s="564"/>
      <c r="D3355" s="564"/>
      <c r="E3355"/>
      <c r="F3355"/>
      <c r="G3355"/>
    </row>
    <row r="3356" spans="2:7" x14ac:dyDescent="0.25">
      <c r="B3356" s="564"/>
      <c r="C3356" s="564"/>
      <c r="D3356" s="564"/>
      <c r="E3356"/>
      <c r="F3356"/>
      <c r="G3356"/>
    </row>
    <row r="3357" spans="2:7" x14ac:dyDescent="0.25">
      <c r="B3357" s="564"/>
      <c r="C3357" s="564"/>
      <c r="D3357" s="564"/>
      <c r="E3357"/>
      <c r="F3357"/>
      <c r="G3357"/>
    </row>
    <row r="3358" spans="2:7" x14ac:dyDescent="0.25">
      <c r="B3358" s="564"/>
      <c r="C3358" s="564"/>
      <c r="D3358" s="564"/>
      <c r="E3358"/>
      <c r="F3358"/>
      <c r="G3358"/>
    </row>
    <row r="3359" spans="2:7" x14ac:dyDescent="0.25">
      <c r="B3359" s="564"/>
      <c r="C3359" s="564"/>
      <c r="D3359" s="564"/>
      <c r="E3359"/>
      <c r="F3359"/>
      <c r="G3359"/>
    </row>
    <row r="3360" spans="2:7" x14ac:dyDescent="0.25">
      <c r="B3360" s="564"/>
      <c r="C3360" s="564"/>
      <c r="D3360" s="564"/>
      <c r="E3360"/>
      <c r="F3360"/>
      <c r="G3360"/>
    </row>
    <row r="3361" spans="2:7" x14ac:dyDescent="0.25">
      <c r="B3361" s="564"/>
      <c r="C3361" s="564"/>
      <c r="D3361" s="564"/>
      <c r="E3361"/>
      <c r="F3361"/>
      <c r="G3361"/>
    </row>
    <row r="3362" spans="2:7" x14ac:dyDescent="0.25">
      <c r="B3362" s="564"/>
      <c r="C3362" s="564"/>
      <c r="D3362" s="564"/>
      <c r="E3362"/>
      <c r="F3362"/>
      <c r="G3362"/>
    </row>
    <row r="3363" spans="2:7" x14ac:dyDescent="0.25">
      <c r="B3363" s="564"/>
      <c r="C3363" s="564"/>
      <c r="D3363" s="564"/>
      <c r="E3363"/>
      <c r="F3363"/>
      <c r="G3363"/>
    </row>
    <row r="3364" spans="2:7" x14ac:dyDescent="0.25">
      <c r="B3364" s="564"/>
      <c r="C3364" s="564"/>
      <c r="D3364" s="564"/>
      <c r="E3364"/>
      <c r="F3364"/>
      <c r="G3364"/>
    </row>
    <row r="3365" spans="2:7" x14ac:dyDescent="0.25">
      <c r="B3365" s="564"/>
      <c r="C3365" s="564"/>
      <c r="D3365" s="564"/>
      <c r="E3365"/>
      <c r="F3365"/>
      <c r="G3365"/>
    </row>
    <row r="3366" spans="2:7" x14ac:dyDescent="0.25">
      <c r="B3366" s="564"/>
      <c r="C3366" s="564"/>
      <c r="D3366" s="564"/>
      <c r="E3366"/>
      <c r="F3366"/>
      <c r="G3366"/>
    </row>
    <row r="3367" spans="2:7" x14ac:dyDescent="0.25">
      <c r="B3367" s="564"/>
      <c r="C3367" s="564"/>
      <c r="D3367" s="564"/>
      <c r="E3367"/>
      <c r="F3367"/>
      <c r="G3367"/>
    </row>
    <row r="3368" spans="2:7" x14ac:dyDescent="0.25">
      <c r="B3368" s="564"/>
      <c r="C3368" s="564"/>
      <c r="D3368" s="564"/>
      <c r="E3368"/>
      <c r="F3368"/>
      <c r="G3368"/>
    </row>
    <row r="3369" spans="2:7" x14ac:dyDescent="0.25">
      <c r="B3369" s="564"/>
      <c r="C3369" s="564"/>
      <c r="D3369" s="564"/>
      <c r="E3369"/>
      <c r="F3369"/>
      <c r="G3369"/>
    </row>
    <row r="3370" spans="2:7" x14ac:dyDescent="0.25">
      <c r="B3370" s="564"/>
      <c r="C3370" s="564"/>
      <c r="D3370" s="564"/>
      <c r="E3370"/>
      <c r="F3370"/>
      <c r="G3370"/>
    </row>
    <row r="3371" spans="2:7" x14ac:dyDescent="0.25">
      <c r="B3371" s="564"/>
      <c r="C3371" s="564"/>
      <c r="D3371" s="564"/>
      <c r="E3371"/>
      <c r="F3371"/>
      <c r="G3371"/>
    </row>
    <row r="3372" spans="2:7" x14ac:dyDescent="0.25">
      <c r="B3372" s="564"/>
      <c r="C3372" s="564"/>
      <c r="D3372" s="564"/>
      <c r="E3372"/>
      <c r="F3372"/>
      <c r="G3372"/>
    </row>
    <row r="3373" spans="2:7" x14ac:dyDescent="0.25">
      <c r="B3373" s="564"/>
      <c r="C3373" s="564"/>
      <c r="D3373" s="564"/>
      <c r="E3373"/>
      <c r="F3373"/>
      <c r="G3373"/>
    </row>
    <row r="3374" spans="2:7" x14ac:dyDescent="0.25">
      <c r="B3374" s="564"/>
      <c r="C3374" s="564"/>
      <c r="D3374" s="564"/>
      <c r="E3374"/>
      <c r="F3374"/>
      <c r="G3374"/>
    </row>
    <row r="3375" spans="2:7" x14ac:dyDescent="0.25">
      <c r="B3375" s="564"/>
      <c r="C3375" s="564"/>
      <c r="D3375" s="564"/>
      <c r="E3375"/>
      <c r="F3375"/>
      <c r="G3375"/>
    </row>
    <row r="3376" spans="2:7" x14ac:dyDescent="0.25">
      <c r="B3376" s="564"/>
      <c r="C3376" s="564"/>
      <c r="D3376" s="564"/>
      <c r="E3376"/>
      <c r="F3376"/>
      <c r="G3376"/>
    </row>
    <row r="3377" spans="2:7" x14ac:dyDescent="0.25">
      <c r="B3377" s="564"/>
      <c r="C3377" s="564"/>
      <c r="D3377" s="564"/>
      <c r="E3377"/>
      <c r="F3377"/>
      <c r="G3377"/>
    </row>
    <row r="3378" spans="2:7" x14ac:dyDescent="0.25">
      <c r="B3378" s="564"/>
      <c r="C3378" s="564"/>
      <c r="D3378" s="564"/>
      <c r="E3378"/>
      <c r="F3378"/>
      <c r="G3378"/>
    </row>
    <row r="3379" spans="2:7" x14ac:dyDescent="0.25">
      <c r="B3379" s="564"/>
      <c r="C3379" s="564"/>
      <c r="D3379" s="564"/>
      <c r="E3379"/>
      <c r="F3379"/>
      <c r="G3379"/>
    </row>
    <row r="3380" spans="2:7" x14ac:dyDescent="0.25">
      <c r="B3380" s="564"/>
      <c r="C3380" s="564"/>
      <c r="D3380" s="564"/>
      <c r="E3380"/>
      <c r="F3380"/>
      <c r="G3380"/>
    </row>
    <row r="3381" spans="2:7" x14ac:dyDescent="0.25">
      <c r="B3381" s="564"/>
      <c r="C3381" s="564"/>
      <c r="D3381" s="564"/>
      <c r="E3381"/>
      <c r="F3381"/>
      <c r="G3381"/>
    </row>
    <row r="3382" spans="2:7" x14ac:dyDescent="0.25">
      <c r="B3382" s="564"/>
      <c r="C3382" s="564"/>
      <c r="D3382" s="564"/>
      <c r="E3382"/>
      <c r="F3382"/>
      <c r="G3382"/>
    </row>
    <row r="3383" spans="2:7" x14ac:dyDescent="0.25">
      <c r="B3383" s="564"/>
      <c r="C3383" s="564"/>
      <c r="D3383" s="564"/>
      <c r="E3383"/>
      <c r="F3383"/>
      <c r="G3383"/>
    </row>
    <row r="3384" spans="2:7" x14ac:dyDescent="0.25">
      <c r="B3384" s="564"/>
      <c r="C3384" s="564"/>
      <c r="D3384" s="564"/>
      <c r="E3384"/>
      <c r="F3384"/>
      <c r="G3384"/>
    </row>
    <row r="3385" spans="2:7" x14ac:dyDescent="0.25">
      <c r="B3385" s="564"/>
      <c r="C3385" s="564"/>
      <c r="D3385" s="564"/>
      <c r="E3385"/>
      <c r="F3385"/>
      <c r="G3385"/>
    </row>
    <row r="3386" spans="2:7" x14ac:dyDescent="0.25">
      <c r="B3386" s="564"/>
      <c r="C3386" s="564"/>
      <c r="D3386" s="564"/>
      <c r="E3386"/>
      <c r="F3386"/>
      <c r="G3386"/>
    </row>
    <row r="3387" spans="2:7" x14ac:dyDescent="0.25">
      <c r="B3387" s="564"/>
      <c r="C3387" s="564"/>
      <c r="D3387" s="564"/>
      <c r="E3387"/>
      <c r="F3387"/>
      <c r="G3387"/>
    </row>
    <row r="3388" spans="2:7" x14ac:dyDescent="0.25">
      <c r="B3388" s="564"/>
      <c r="C3388" s="564"/>
      <c r="D3388" s="564"/>
      <c r="E3388"/>
      <c r="F3388"/>
      <c r="G3388"/>
    </row>
    <row r="3389" spans="2:7" x14ac:dyDescent="0.25">
      <c r="B3389" s="564"/>
      <c r="C3389" s="564"/>
      <c r="D3389" s="564"/>
      <c r="E3389"/>
      <c r="F3389"/>
      <c r="G3389"/>
    </row>
    <row r="3390" spans="2:7" x14ac:dyDescent="0.25">
      <c r="B3390" s="564"/>
      <c r="C3390" s="564"/>
      <c r="D3390" s="564"/>
      <c r="E3390"/>
      <c r="F3390"/>
      <c r="G3390"/>
    </row>
    <row r="3391" spans="2:7" x14ac:dyDescent="0.25">
      <c r="B3391" s="564"/>
      <c r="C3391" s="564"/>
      <c r="D3391" s="564"/>
      <c r="E3391"/>
      <c r="F3391"/>
      <c r="G3391"/>
    </row>
    <row r="3392" spans="2:7" x14ac:dyDescent="0.25">
      <c r="B3392" s="564"/>
      <c r="C3392" s="564"/>
      <c r="D3392" s="564"/>
      <c r="E3392"/>
      <c r="F3392"/>
      <c r="G3392"/>
    </row>
    <row r="3393" spans="2:7" x14ac:dyDescent="0.25">
      <c r="B3393" s="564"/>
      <c r="C3393" s="564"/>
      <c r="D3393" s="564"/>
      <c r="E3393"/>
      <c r="F3393"/>
      <c r="G3393"/>
    </row>
    <row r="3394" spans="2:7" x14ac:dyDescent="0.25">
      <c r="B3394" s="564"/>
      <c r="C3394" s="564"/>
      <c r="D3394" s="564"/>
      <c r="E3394"/>
      <c r="F3394"/>
      <c r="G3394"/>
    </row>
    <row r="3395" spans="2:7" x14ac:dyDescent="0.25">
      <c r="B3395" s="564"/>
      <c r="C3395" s="564"/>
      <c r="D3395" s="564"/>
      <c r="E3395"/>
      <c r="F3395"/>
      <c r="G3395"/>
    </row>
    <row r="3396" spans="2:7" x14ac:dyDescent="0.25">
      <c r="B3396" s="564"/>
      <c r="C3396" s="564"/>
      <c r="D3396" s="564"/>
      <c r="E3396"/>
      <c r="F3396"/>
      <c r="G3396"/>
    </row>
    <row r="3397" spans="2:7" x14ac:dyDescent="0.25">
      <c r="B3397" s="564"/>
      <c r="C3397" s="564"/>
      <c r="D3397" s="564"/>
      <c r="E3397"/>
      <c r="F3397"/>
      <c r="G3397"/>
    </row>
    <row r="3398" spans="2:7" x14ac:dyDescent="0.25">
      <c r="B3398" s="564"/>
      <c r="C3398" s="564"/>
      <c r="D3398" s="564"/>
      <c r="E3398"/>
      <c r="F3398"/>
      <c r="G3398"/>
    </row>
    <row r="3399" spans="2:7" x14ac:dyDescent="0.25">
      <c r="B3399" s="564"/>
      <c r="C3399" s="564"/>
      <c r="D3399" s="564"/>
      <c r="E3399"/>
      <c r="F3399"/>
      <c r="G3399"/>
    </row>
    <row r="3400" spans="2:7" x14ac:dyDescent="0.25">
      <c r="B3400" s="564"/>
      <c r="C3400" s="564"/>
      <c r="D3400" s="564"/>
      <c r="E3400"/>
      <c r="F3400"/>
      <c r="G3400"/>
    </row>
    <row r="3401" spans="2:7" x14ac:dyDescent="0.25">
      <c r="B3401" s="564"/>
      <c r="C3401" s="564"/>
      <c r="D3401" s="564"/>
      <c r="E3401"/>
      <c r="F3401"/>
      <c r="G3401"/>
    </row>
    <row r="3402" spans="2:7" x14ac:dyDescent="0.25">
      <c r="B3402" s="564"/>
      <c r="C3402" s="564"/>
      <c r="D3402" s="564"/>
      <c r="E3402"/>
      <c r="F3402"/>
      <c r="G3402"/>
    </row>
    <row r="3403" spans="2:7" x14ac:dyDescent="0.25">
      <c r="B3403" s="564"/>
      <c r="C3403" s="564"/>
      <c r="D3403" s="564"/>
      <c r="E3403"/>
      <c r="F3403"/>
      <c r="G3403"/>
    </row>
    <row r="3404" spans="2:7" x14ac:dyDescent="0.25">
      <c r="B3404" s="564"/>
      <c r="C3404" s="564"/>
      <c r="D3404" s="564"/>
      <c r="E3404"/>
      <c r="F3404"/>
      <c r="G3404"/>
    </row>
    <row r="3405" spans="2:7" x14ac:dyDescent="0.25">
      <c r="B3405" s="564"/>
      <c r="C3405" s="564"/>
      <c r="D3405" s="564"/>
      <c r="E3405"/>
      <c r="F3405"/>
      <c r="G3405"/>
    </row>
    <row r="3406" spans="2:7" x14ac:dyDescent="0.25">
      <c r="B3406" s="564"/>
      <c r="C3406" s="564"/>
      <c r="D3406" s="564"/>
      <c r="E3406"/>
      <c r="F3406"/>
      <c r="G3406"/>
    </row>
    <row r="3407" spans="2:7" x14ac:dyDescent="0.25">
      <c r="B3407" s="564"/>
      <c r="C3407" s="564"/>
      <c r="D3407" s="564"/>
      <c r="E3407"/>
      <c r="F3407"/>
      <c r="G3407"/>
    </row>
    <row r="3408" spans="2:7" x14ac:dyDescent="0.25">
      <c r="B3408" s="564"/>
      <c r="C3408" s="564"/>
      <c r="D3408" s="564"/>
      <c r="E3408"/>
      <c r="F3408"/>
      <c r="G3408"/>
    </row>
    <row r="3409" spans="2:7" x14ac:dyDescent="0.25">
      <c r="B3409" s="564"/>
      <c r="C3409" s="564"/>
      <c r="D3409" s="564"/>
      <c r="E3409"/>
      <c r="F3409"/>
      <c r="G3409"/>
    </row>
    <row r="3410" spans="2:7" x14ac:dyDescent="0.25">
      <c r="B3410" s="564"/>
      <c r="C3410" s="564"/>
      <c r="D3410" s="564"/>
      <c r="E3410"/>
      <c r="F3410"/>
      <c r="G3410"/>
    </row>
    <row r="3411" spans="2:7" x14ac:dyDescent="0.25">
      <c r="B3411" s="564"/>
      <c r="C3411" s="564"/>
      <c r="D3411" s="564"/>
      <c r="E3411"/>
      <c r="F3411"/>
      <c r="G3411"/>
    </row>
    <row r="3412" spans="2:7" x14ac:dyDescent="0.25">
      <c r="B3412" s="564"/>
      <c r="C3412" s="564"/>
      <c r="D3412" s="564"/>
      <c r="E3412"/>
      <c r="F3412"/>
      <c r="G3412"/>
    </row>
    <row r="3413" spans="2:7" x14ac:dyDescent="0.25">
      <c r="B3413" s="564"/>
      <c r="C3413" s="564"/>
      <c r="D3413" s="564"/>
      <c r="E3413"/>
      <c r="F3413"/>
      <c r="G3413"/>
    </row>
    <row r="3414" spans="2:7" x14ac:dyDescent="0.25">
      <c r="B3414" s="564"/>
      <c r="C3414" s="564"/>
      <c r="D3414" s="564"/>
      <c r="E3414"/>
      <c r="F3414"/>
      <c r="G3414"/>
    </row>
    <row r="3415" spans="2:7" x14ac:dyDescent="0.25">
      <c r="B3415" s="564"/>
      <c r="C3415" s="564"/>
      <c r="D3415" s="564"/>
      <c r="E3415"/>
      <c r="F3415"/>
      <c r="G3415"/>
    </row>
    <row r="3416" spans="2:7" x14ac:dyDescent="0.25">
      <c r="B3416" s="564"/>
      <c r="C3416" s="564"/>
      <c r="D3416" s="564"/>
      <c r="E3416"/>
      <c r="F3416"/>
      <c r="G3416"/>
    </row>
    <row r="3417" spans="2:7" x14ac:dyDescent="0.25">
      <c r="B3417" s="564"/>
      <c r="C3417" s="564"/>
      <c r="D3417" s="564"/>
      <c r="E3417"/>
      <c r="F3417"/>
      <c r="G3417"/>
    </row>
    <row r="3418" spans="2:7" x14ac:dyDescent="0.25">
      <c r="B3418" s="564"/>
      <c r="C3418" s="564"/>
      <c r="D3418" s="564"/>
      <c r="E3418"/>
      <c r="F3418"/>
      <c r="G3418"/>
    </row>
    <row r="3419" spans="2:7" x14ac:dyDescent="0.25">
      <c r="B3419" s="564"/>
      <c r="C3419" s="564"/>
      <c r="D3419" s="564"/>
      <c r="E3419"/>
      <c r="F3419"/>
      <c r="G3419"/>
    </row>
    <row r="3420" spans="2:7" x14ac:dyDescent="0.25">
      <c r="B3420" s="564"/>
      <c r="C3420" s="564"/>
      <c r="D3420" s="564"/>
      <c r="E3420"/>
      <c r="F3420"/>
      <c r="G3420"/>
    </row>
    <row r="3421" spans="2:7" x14ac:dyDescent="0.25">
      <c r="B3421" s="564"/>
      <c r="C3421" s="564"/>
      <c r="D3421" s="564"/>
      <c r="E3421"/>
      <c r="F3421"/>
      <c r="G3421"/>
    </row>
    <row r="3422" spans="2:7" x14ac:dyDescent="0.25">
      <c r="B3422" s="564"/>
      <c r="C3422" s="564"/>
      <c r="D3422" s="564"/>
      <c r="E3422"/>
      <c r="F3422"/>
      <c r="G3422"/>
    </row>
    <row r="3423" spans="2:7" x14ac:dyDescent="0.25">
      <c r="B3423" s="564"/>
      <c r="C3423" s="564"/>
      <c r="D3423" s="564"/>
      <c r="E3423"/>
      <c r="F3423"/>
      <c r="G3423"/>
    </row>
    <row r="3424" spans="2:7" x14ac:dyDescent="0.25">
      <c r="B3424" s="564"/>
      <c r="C3424" s="564"/>
      <c r="D3424" s="564"/>
      <c r="E3424"/>
      <c r="F3424"/>
      <c r="G3424"/>
    </row>
    <row r="3425" spans="2:7" x14ac:dyDescent="0.25">
      <c r="B3425" s="564"/>
      <c r="C3425" s="564"/>
      <c r="D3425" s="564"/>
      <c r="E3425"/>
      <c r="F3425"/>
      <c r="G3425"/>
    </row>
    <row r="3426" spans="2:7" x14ac:dyDescent="0.25">
      <c r="B3426" s="564"/>
      <c r="C3426" s="564"/>
      <c r="D3426" s="564"/>
      <c r="E3426"/>
      <c r="F3426"/>
      <c r="G3426"/>
    </row>
    <row r="3427" spans="2:7" x14ac:dyDescent="0.25">
      <c r="B3427" s="564"/>
      <c r="C3427" s="564"/>
      <c r="D3427" s="564"/>
      <c r="E3427"/>
      <c r="F3427"/>
      <c r="G3427"/>
    </row>
    <row r="3428" spans="2:7" x14ac:dyDescent="0.25">
      <c r="B3428" s="564"/>
      <c r="C3428" s="564"/>
      <c r="D3428" s="564"/>
      <c r="E3428"/>
      <c r="F3428"/>
      <c r="G3428"/>
    </row>
    <row r="3429" spans="2:7" x14ac:dyDescent="0.25">
      <c r="B3429" s="564"/>
      <c r="C3429" s="564"/>
      <c r="D3429" s="564"/>
      <c r="E3429"/>
      <c r="F3429"/>
      <c r="G3429"/>
    </row>
    <row r="3430" spans="2:7" x14ac:dyDescent="0.25">
      <c r="B3430" s="564"/>
      <c r="C3430" s="564"/>
      <c r="D3430" s="564"/>
      <c r="E3430"/>
      <c r="F3430"/>
      <c r="G3430"/>
    </row>
    <row r="3431" spans="2:7" x14ac:dyDescent="0.25">
      <c r="B3431" s="564"/>
      <c r="C3431" s="564"/>
      <c r="D3431" s="564"/>
      <c r="E3431"/>
      <c r="F3431"/>
      <c r="G3431"/>
    </row>
    <row r="3432" spans="2:7" x14ac:dyDescent="0.25">
      <c r="B3432" s="564"/>
      <c r="C3432" s="564"/>
      <c r="D3432" s="564"/>
      <c r="E3432"/>
      <c r="F3432"/>
      <c r="G3432"/>
    </row>
    <row r="3433" spans="2:7" x14ac:dyDescent="0.25">
      <c r="B3433" s="564"/>
      <c r="C3433" s="564"/>
      <c r="D3433" s="564"/>
      <c r="E3433"/>
      <c r="F3433"/>
      <c r="G3433"/>
    </row>
    <row r="3434" spans="2:7" x14ac:dyDescent="0.25">
      <c r="B3434" s="564"/>
      <c r="C3434" s="564"/>
      <c r="D3434" s="564"/>
      <c r="E3434"/>
      <c r="F3434"/>
      <c r="G3434"/>
    </row>
    <row r="3435" spans="2:7" x14ac:dyDescent="0.25">
      <c r="B3435" s="564"/>
      <c r="C3435" s="564"/>
      <c r="D3435" s="564"/>
      <c r="E3435"/>
      <c r="F3435"/>
      <c r="G3435"/>
    </row>
    <row r="3436" spans="2:7" x14ac:dyDescent="0.25">
      <c r="B3436" s="564"/>
      <c r="C3436" s="564"/>
      <c r="D3436" s="564"/>
      <c r="E3436"/>
      <c r="F3436"/>
      <c r="G3436"/>
    </row>
    <row r="3437" spans="2:7" x14ac:dyDescent="0.25">
      <c r="B3437" s="564"/>
      <c r="C3437" s="564"/>
      <c r="D3437" s="564"/>
      <c r="E3437"/>
      <c r="F3437"/>
      <c r="G3437"/>
    </row>
    <row r="3438" spans="2:7" x14ac:dyDescent="0.25">
      <c r="B3438" s="564"/>
      <c r="C3438" s="564"/>
      <c r="D3438" s="564"/>
      <c r="E3438"/>
      <c r="F3438"/>
      <c r="G3438"/>
    </row>
    <row r="3439" spans="2:7" x14ac:dyDescent="0.25">
      <c r="B3439" s="564"/>
      <c r="C3439" s="564"/>
      <c r="D3439" s="564"/>
      <c r="E3439"/>
      <c r="F3439"/>
      <c r="G3439"/>
    </row>
    <row r="3440" spans="2:7" x14ac:dyDescent="0.25">
      <c r="B3440" s="564"/>
      <c r="C3440" s="564"/>
      <c r="D3440" s="564"/>
      <c r="E3440"/>
      <c r="F3440"/>
      <c r="G3440"/>
    </row>
    <row r="3441" spans="2:7" x14ac:dyDescent="0.25">
      <c r="B3441" s="564"/>
      <c r="C3441" s="564"/>
      <c r="D3441" s="564"/>
      <c r="E3441"/>
      <c r="F3441"/>
      <c r="G3441"/>
    </row>
    <row r="3442" spans="2:7" x14ac:dyDescent="0.25">
      <c r="B3442" s="564"/>
      <c r="C3442" s="564"/>
      <c r="D3442" s="564"/>
      <c r="E3442"/>
      <c r="F3442"/>
      <c r="G3442"/>
    </row>
    <row r="3443" spans="2:7" x14ac:dyDescent="0.25">
      <c r="B3443" s="564"/>
      <c r="C3443" s="564"/>
      <c r="D3443" s="564"/>
      <c r="E3443"/>
      <c r="F3443"/>
      <c r="G3443"/>
    </row>
    <row r="3444" spans="2:7" x14ac:dyDescent="0.25">
      <c r="B3444" s="564"/>
      <c r="C3444" s="564"/>
      <c r="D3444" s="564"/>
      <c r="E3444"/>
      <c r="F3444"/>
      <c r="G3444"/>
    </row>
    <row r="3445" spans="2:7" x14ac:dyDescent="0.25">
      <c r="B3445" s="564"/>
      <c r="C3445" s="564"/>
      <c r="D3445" s="564"/>
      <c r="E3445"/>
      <c r="F3445"/>
      <c r="G3445"/>
    </row>
    <row r="3446" spans="2:7" x14ac:dyDescent="0.25">
      <c r="B3446" s="564"/>
      <c r="C3446" s="564"/>
      <c r="D3446" s="564"/>
      <c r="E3446"/>
      <c r="F3446"/>
      <c r="G3446"/>
    </row>
    <row r="3447" spans="2:7" x14ac:dyDescent="0.25">
      <c r="B3447" s="564"/>
      <c r="C3447" s="564"/>
      <c r="D3447" s="564"/>
      <c r="E3447"/>
      <c r="F3447"/>
      <c r="G3447"/>
    </row>
    <row r="3448" spans="2:7" x14ac:dyDescent="0.25">
      <c r="B3448" s="564"/>
      <c r="C3448" s="564"/>
      <c r="D3448" s="564"/>
      <c r="E3448"/>
      <c r="F3448"/>
      <c r="G3448"/>
    </row>
    <row r="3449" spans="2:7" x14ac:dyDescent="0.25">
      <c r="B3449" s="564"/>
      <c r="C3449" s="564"/>
      <c r="D3449" s="564"/>
      <c r="E3449"/>
      <c r="F3449"/>
      <c r="G3449"/>
    </row>
    <row r="3450" spans="2:7" x14ac:dyDescent="0.25">
      <c r="B3450" s="564"/>
      <c r="C3450" s="564"/>
      <c r="D3450" s="564"/>
      <c r="E3450"/>
      <c r="F3450"/>
      <c r="G3450"/>
    </row>
    <row r="3451" spans="2:7" x14ac:dyDescent="0.25">
      <c r="B3451" s="564"/>
      <c r="C3451" s="564"/>
      <c r="D3451" s="564"/>
      <c r="E3451"/>
      <c r="F3451"/>
      <c r="G3451"/>
    </row>
    <row r="3452" spans="2:7" x14ac:dyDescent="0.25">
      <c r="B3452" s="564"/>
      <c r="C3452" s="564"/>
      <c r="D3452" s="564"/>
      <c r="E3452"/>
      <c r="F3452"/>
      <c r="G3452"/>
    </row>
    <row r="3453" spans="2:7" x14ac:dyDescent="0.25">
      <c r="B3453" s="564"/>
      <c r="C3453" s="564"/>
      <c r="D3453" s="564"/>
      <c r="E3453"/>
      <c r="F3453"/>
      <c r="G3453"/>
    </row>
    <row r="3454" spans="2:7" x14ac:dyDescent="0.25">
      <c r="B3454" s="564"/>
      <c r="C3454" s="564"/>
      <c r="D3454" s="564"/>
      <c r="E3454"/>
      <c r="F3454"/>
      <c r="G3454"/>
    </row>
    <row r="3455" spans="2:7" x14ac:dyDescent="0.25">
      <c r="B3455" s="564"/>
      <c r="C3455" s="564"/>
      <c r="D3455" s="564"/>
      <c r="E3455"/>
      <c r="F3455"/>
      <c r="G3455"/>
    </row>
    <row r="3456" spans="2:7" x14ac:dyDescent="0.25">
      <c r="B3456" s="564"/>
      <c r="C3456" s="564"/>
      <c r="D3456" s="564"/>
      <c r="E3456"/>
      <c r="F3456"/>
      <c r="G3456"/>
    </row>
    <row r="3457" spans="2:7" x14ac:dyDescent="0.25">
      <c r="B3457" s="564"/>
      <c r="C3457" s="564"/>
      <c r="D3457" s="564"/>
      <c r="E3457"/>
      <c r="F3457"/>
      <c r="G3457"/>
    </row>
    <row r="3458" spans="2:7" x14ac:dyDescent="0.25">
      <c r="B3458" s="564"/>
      <c r="C3458" s="564"/>
      <c r="D3458" s="564"/>
      <c r="E3458"/>
      <c r="F3458"/>
      <c r="G3458"/>
    </row>
    <row r="3459" spans="2:7" x14ac:dyDescent="0.25">
      <c r="B3459" s="564"/>
      <c r="C3459" s="564"/>
      <c r="D3459" s="564"/>
      <c r="E3459"/>
      <c r="F3459"/>
      <c r="G3459"/>
    </row>
    <row r="3460" spans="2:7" x14ac:dyDescent="0.25">
      <c r="B3460" s="564"/>
      <c r="C3460" s="564"/>
      <c r="D3460" s="564"/>
      <c r="E3460"/>
      <c r="F3460"/>
      <c r="G3460"/>
    </row>
    <row r="3461" spans="2:7" x14ac:dyDescent="0.25">
      <c r="B3461" s="564"/>
      <c r="C3461" s="564"/>
      <c r="D3461" s="564"/>
      <c r="E3461"/>
      <c r="F3461"/>
      <c r="G3461"/>
    </row>
    <row r="3462" spans="2:7" x14ac:dyDescent="0.25">
      <c r="B3462" s="564"/>
      <c r="C3462" s="564"/>
      <c r="D3462" s="564"/>
      <c r="E3462"/>
      <c r="F3462"/>
      <c r="G3462"/>
    </row>
    <row r="3463" spans="2:7" x14ac:dyDescent="0.25">
      <c r="B3463" s="564"/>
      <c r="C3463" s="564"/>
      <c r="D3463" s="564"/>
      <c r="E3463"/>
      <c r="F3463"/>
      <c r="G3463"/>
    </row>
    <row r="3464" spans="2:7" x14ac:dyDescent="0.25">
      <c r="B3464" s="564"/>
      <c r="C3464" s="564"/>
      <c r="D3464" s="564"/>
      <c r="E3464"/>
      <c r="F3464"/>
      <c r="G3464"/>
    </row>
    <row r="3465" spans="2:7" x14ac:dyDescent="0.25">
      <c r="B3465" s="564"/>
      <c r="C3465" s="564"/>
      <c r="D3465" s="564"/>
      <c r="E3465"/>
      <c r="F3465"/>
      <c r="G3465"/>
    </row>
    <row r="3466" spans="2:7" x14ac:dyDescent="0.25">
      <c r="B3466" s="564"/>
      <c r="C3466" s="564"/>
      <c r="D3466" s="564"/>
      <c r="E3466"/>
      <c r="F3466"/>
      <c r="G3466"/>
    </row>
    <row r="3467" spans="2:7" x14ac:dyDescent="0.25">
      <c r="B3467" s="564"/>
      <c r="C3467" s="564"/>
      <c r="D3467" s="564"/>
      <c r="E3467"/>
      <c r="F3467"/>
      <c r="G3467"/>
    </row>
    <row r="3468" spans="2:7" x14ac:dyDescent="0.25">
      <c r="B3468" s="564"/>
      <c r="C3468" s="564"/>
      <c r="D3468" s="564"/>
      <c r="E3468"/>
      <c r="F3468"/>
      <c r="G3468"/>
    </row>
    <row r="3469" spans="2:7" x14ac:dyDescent="0.25">
      <c r="B3469" s="564"/>
      <c r="C3469" s="564"/>
      <c r="D3469" s="564"/>
      <c r="E3469"/>
      <c r="F3469"/>
      <c r="G3469"/>
    </row>
    <row r="3470" spans="2:7" x14ac:dyDescent="0.25">
      <c r="B3470" s="564"/>
      <c r="C3470" s="564"/>
      <c r="D3470" s="564"/>
      <c r="E3470"/>
      <c r="F3470"/>
      <c r="G3470"/>
    </row>
    <row r="3471" spans="2:7" x14ac:dyDescent="0.25">
      <c r="B3471" s="564"/>
      <c r="C3471" s="564"/>
      <c r="D3471" s="564"/>
      <c r="E3471"/>
      <c r="F3471"/>
      <c r="G3471"/>
    </row>
    <row r="3472" spans="2:7" x14ac:dyDescent="0.25">
      <c r="B3472" s="564"/>
      <c r="C3472" s="564"/>
      <c r="D3472" s="564"/>
      <c r="E3472"/>
      <c r="F3472"/>
      <c r="G3472"/>
    </row>
    <row r="3473" spans="2:7" x14ac:dyDescent="0.25">
      <c r="B3473" s="564"/>
      <c r="C3473" s="564"/>
      <c r="D3473" s="564"/>
      <c r="E3473"/>
      <c r="F3473"/>
      <c r="G3473"/>
    </row>
    <row r="3474" spans="2:7" x14ac:dyDescent="0.25">
      <c r="B3474" s="564"/>
      <c r="C3474" s="564"/>
      <c r="D3474" s="564"/>
      <c r="E3474"/>
      <c r="F3474"/>
      <c r="G3474"/>
    </row>
    <row r="3475" spans="2:7" x14ac:dyDescent="0.25">
      <c r="B3475" s="564"/>
      <c r="C3475" s="564"/>
      <c r="D3475" s="564"/>
      <c r="E3475"/>
      <c r="F3475"/>
      <c r="G3475"/>
    </row>
    <row r="3476" spans="2:7" x14ac:dyDescent="0.25">
      <c r="B3476" s="564"/>
      <c r="C3476" s="564"/>
      <c r="D3476" s="564"/>
      <c r="E3476"/>
      <c r="F3476"/>
      <c r="G3476"/>
    </row>
    <row r="3477" spans="2:7" x14ac:dyDescent="0.25">
      <c r="B3477" s="564"/>
      <c r="C3477" s="564"/>
      <c r="D3477" s="564"/>
      <c r="E3477"/>
      <c r="F3477"/>
      <c r="G3477"/>
    </row>
    <row r="3478" spans="2:7" x14ac:dyDescent="0.25">
      <c r="B3478" s="564"/>
      <c r="C3478" s="564"/>
      <c r="D3478" s="564"/>
      <c r="E3478"/>
      <c r="F3478"/>
      <c r="G3478"/>
    </row>
    <row r="3479" spans="2:7" x14ac:dyDescent="0.25">
      <c r="B3479" s="564"/>
      <c r="C3479" s="564"/>
      <c r="D3479" s="564"/>
      <c r="E3479"/>
      <c r="F3479"/>
      <c r="G3479"/>
    </row>
    <row r="3480" spans="2:7" x14ac:dyDescent="0.25">
      <c r="B3480" s="564"/>
      <c r="C3480" s="564"/>
      <c r="D3480" s="564"/>
      <c r="E3480"/>
      <c r="F3480"/>
      <c r="G3480"/>
    </row>
    <row r="3481" spans="2:7" x14ac:dyDescent="0.25">
      <c r="B3481" s="564"/>
      <c r="C3481" s="564"/>
      <c r="D3481" s="564"/>
      <c r="E3481"/>
      <c r="F3481"/>
      <c r="G3481"/>
    </row>
    <row r="3482" spans="2:7" x14ac:dyDescent="0.25">
      <c r="B3482" s="564"/>
      <c r="C3482" s="564"/>
      <c r="D3482" s="564"/>
      <c r="E3482"/>
      <c r="F3482"/>
      <c r="G3482"/>
    </row>
    <row r="3483" spans="2:7" x14ac:dyDescent="0.25">
      <c r="B3483" s="564"/>
      <c r="C3483" s="564"/>
      <c r="D3483" s="564"/>
      <c r="E3483"/>
      <c r="F3483"/>
      <c r="G3483"/>
    </row>
    <row r="3484" spans="2:7" x14ac:dyDescent="0.25">
      <c r="B3484" s="564"/>
      <c r="C3484" s="564"/>
      <c r="D3484" s="564"/>
      <c r="E3484"/>
      <c r="F3484"/>
      <c r="G3484"/>
    </row>
    <row r="3485" spans="2:7" x14ac:dyDescent="0.25">
      <c r="B3485" s="564"/>
      <c r="C3485" s="564"/>
      <c r="D3485" s="564"/>
      <c r="E3485"/>
      <c r="F3485"/>
      <c r="G3485"/>
    </row>
    <row r="3486" spans="2:7" x14ac:dyDescent="0.25">
      <c r="B3486" s="564"/>
      <c r="C3486" s="564"/>
      <c r="D3486" s="564"/>
      <c r="E3486"/>
      <c r="F3486"/>
      <c r="G3486"/>
    </row>
    <row r="3487" spans="2:7" x14ac:dyDescent="0.25">
      <c r="B3487" s="564"/>
      <c r="C3487" s="564"/>
      <c r="D3487" s="564"/>
      <c r="E3487"/>
      <c r="F3487"/>
      <c r="G3487"/>
    </row>
    <row r="3488" spans="2:7" x14ac:dyDescent="0.25">
      <c r="B3488" s="564"/>
      <c r="C3488" s="564"/>
      <c r="D3488" s="564"/>
      <c r="E3488"/>
      <c r="F3488"/>
      <c r="G3488"/>
    </row>
    <row r="3489" spans="2:7" x14ac:dyDescent="0.25">
      <c r="B3489" s="564"/>
      <c r="C3489" s="564"/>
      <c r="D3489" s="564"/>
      <c r="E3489"/>
      <c r="F3489"/>
      <c r="G3489"/>
    </row>
    <row r="3490" spans="2:7" x14ac:dyDescent="0.25">
      <c r="B3490" s="564"/>
      <c r="C3490" s="564"/>
      <c r="D3490" s="564"/>
      <c r="E3490"/>
      <c r="F3490"/>
      <c r="G3490"/>
    </row>
    <row r="3491" spans="2:7" x14ac:dyDescent="0.25">
      <c r="B3491" s="564"/>
      <c r="C3491" s="564"/>
      <c r="D3491" s="564"/>
      <c r="E3491"/>
      <c r="F3491"/>
      <c r="G3491"/>
    </row>
    <row r="3492" spans="2:7" x14ac:dyDescent="0.25">
      <c r="B3492" s="564"/>
      <c r="C3492" s="564"/>
      <c r="D3492" s="564"/>
      <c r="E3492"/>
      <c r="F3492"/>
      <c r="G3492"/>
    </row>
    <row r="3493" spans="2:7" x14ac:dyDescent="0.25">
      <c r="B3493" s="564"/>
      <c r="C3493" s="564"/>
      <c r="D3493" s="564"/>
      <c r="E3493"/>
      <c r="F3493"/>
      <c r="G3493"/>
    </row>
    <row r="3494" spans="2:7" x14ac:dyDescent="0.25">
      <c r="B3494" s="564"/>
      <c r="C3494" s="564"/>
      <c r="D3494" s="564"/>
      <c r="E3494"/>
      <c r="F3494"/>
      <c r="G3494"/>
    </row>
    <row r="3495" spans="2:7" x14ac:dyDescent="0.25">
      <c r="B3495" s="564"/>
      <c r="C3495" s="564"/>
      <c r="D3495" s="564"/>
      <c r="E3495"/>
      <c r="F3495"/>
      <c r="G3495"/>
    </row>
    <row r="3496" spans="2:7" x14ac:dyDescent="0.25">
      <c r="B3496" s="564"/>
      <c r="C3496" s="564"/>
      <c r="D3496" s="564"/>
      <c r="E3496"/>
      <c r="F3496"/>
      <c r="G3496"/>
    </row>
    <row r="3497" spans="2:7" x14ac:dyDescent="0.25">
      <c r="B3497" s="564"/>
      <c r="C3497" s="564"/>
      <c r="D3497" s="564"/>
      <c r="E3497"/>
      <c r="F3497"/>
      <c r="G3497"/>
    </row>
    <row r="3498" spans="2:7" x14ac:dyDescent="0.25">
      <c r="B3498" s="564"/>
      <c r="C3498" s="564"/>
      <c r="D3498" s="564"/>
      <c r="E3498"/>
      <c r="F3498"/>
      <c r="G3498"/>
    </row>
    <row r="3499" spans="2:7" x14ac:dyDescent="0.25">
      <c r="B3499" s="564"/>
      <c r="C3499" s="564"/>
      <c r="D3499" s="564"/>
      <c r="E3499"/>
      <c r="F3499"/>
      <c r="G3499"/>
    </row>
    <row r="3500" spans="2:7" x14ac:dyDescent="0.25">
      <c r="B3500" s="564"/>
      <c r="C3500" s="564"/>
      <c r="D3500" s="564"/>
      <c r="E3500"/>
      <c r="F3500"/>
      <c r="G3500"/>
    </row>
    <row r="3501" spans="2:7" x14ac:dyDescent="0.25">
      <c r="B3501" s="564"/>
      <c r="C3501" s="564"/>
      <c r="D3501" s="564"/>
      <c r="E3501"/>
      <c r="F3501"/>
      <c r="G3501"/>
    </row>
    <row r="3502" spans="2:7" x14ac:dyDescent="0.25">
      <c r="B3502" s="564"/>
      <c r="C3502" s="564"/>
      <c r="D3502" s="564"/>
      <c r="E3502"/>
      <c r="F3502"/>
      <c r="G3502"/>
    </row>
    <row r="3503" spans="2:7" x14ac:dyDescent="0.25">
      <c r="B3503" s="564"/>
      <c r="C3503" s="564"/>
      <c r="D3503" s="564"/>
      <c r="E3503"/>
      <c r="F3503"/>
      <c r="G3503"/>
    </row>
    <row r="3504" spans="2:7" x14ac:dyDescent="0.25">
      <c r="B3504" s="564"/>
      <c r="C3504" s="564"/>
      <c r="D3504" s="564"/>
      <c r="E3504"/>
      <c r="F3504"/>
      <c r="G3504"/>
    </row>
    <row r="3505" spans="2:7" x14ac:dyDescent="0.25">
      <c r="B3505" s="564"/>
      <c r="C3505" s="564"/>
      <c r="D3505" s="564"/>
      <c r="E3505"/>
      <c r="F3505"/>
      <c r="G3505"/>
    </row>
    <row r="3506" spans="2:7" x14ac:dyDescent="0.25">
      <c r="B3506" s="564"/>
      <c r="C3506" s="564"/>
      <c r="D3506" s="564"/>
      <c r="E3506"/>
      <c r="F3506"/>
      <c r="G3506"/>
    </row>
    <row r="3507" spans="2:7" x14ac:dyDescent="0.25">
      <c r="B3507" s="564"/>
      <c r="C3507" s="564"/>
      <c r="D3507" s="564"/>
      <c r="E3507"/>
      <c r="F3507"/>
      <c r="G3507"/>
    </row>
    <row r="3508" spans="2:7" x14ac:dyDescent="0.25">
      <c r="B3508" s="564"/>
      <c r="C3508" s="564"/>
      <c r="D3508" s="564"/>
      <c r="E3508"/>
      <c r="F3508"/>
      <c r="G3508"/>
    </row>
    <row r="3509" spans="2:7" x14ac:dyDescent="0.25">
      <c r="B3509" s="564"/>
      <c r="C3509" s="564"/>
      <c r="D3509" s="564"/>
      <c r="E3509"/>
      <c r="F3509"/>
      <c r="G3509"/>
    </row>
    <row r="3510" spans="2:7" x14ac:dyDescent="0.25">
      <c r="B3510" s="564"/>
      <c r="C3510" s="564"/>
      <c r="D3510" s="564"/>
      <c r="E3510"/>
      <c r="F3510"/>
      <c r="G3510"/>
    </row>
    <row r="3511" spans="2:7" x14ac:dyDescent="0.25">
      <c r="B3511" s="564"/>
      <c r="C3511" s="564"/>
      <c r="D3511" s="564"/>
      <c r="E3511"/>
      <c r="F3511"/>
      <c r="G3511"/>
    </row>
    <row r="3512" spans="2:7" x14ac:dyDescent="0.25">
      <c r="B3512" s="564"/>
      <c r="C3512" s="564"/>
      <c r="D3512" s="564"/>
      <c r="E3512"/>
      <c r="F3512"/>
      <c r="G3512"/>
    </row>
    <row r="3513" spans="2:7" x14ac:dyDescent="0.25">
      <c r="B3513" s="564"/>
      <c r="C3513" s="564"/>
      <c r="D3513" s="564"/>
      <c r="E3513"/>
      <c r="F3513"/>
      <c r="G3513"/>
    </row>
    <row r="3514" spans="2:7" x14ac:dyDescent="0.25">
      <c r="B3514" s="564"/>
      <c r="C3514" s="564"/>
      <c r="D3514" s="564"/>
      <c r="E3514"/>
      <c r="F3514"/>
      <c r="G3514"/>
    </row>
    <row r="3515" spans="2:7" x14ac:dyDescent="0.25">
      <c r="B3515" s="564"/>
      <c r="C3515" s="564"/>
      <c r="D3515" s="564"/>
      <c r="E3515"/>
      <c r="F3515"/>
      <c r="G3515"/>
    </row>
    <row r="3516" spans="2:7" x14ac:dyDescent="0.25">
      <c r="B3516" s="564"/>
      <c r="C3516" s="564"/>
      <c r="D3516" s="564"/>
      <c r="E3516"/>
      <c r="F3516"/>
      <c r="G3516"/>
    </row>
    <row r="3517" spans="2:7" x14ac:dyDescent="0.25">
      <c r="B3517" s="564"/>
      <c r="C3517" s="564"/>
      <c r="D3517" s="564"/>
      <c r="E3517"/>
      <c r="F3517"/>
      <c r="G3517"/>
    </row>
    <row r="3518" spans="2:7" x14ac:dyDescent="0.25">
      <c r="B3518" s="564"/>
      <c r="C3518" s="564"/>
      <c r="D3518" s="564"/>
      <c r="E3518"/>
      <c r="F3518"/>
      <c r="G3518"/>
    </row>
    <row r="3519" spans="2:7" x14ac:dyDescent="0.25">
      <c r="B3519" s="564"/>
      <c r="C3519" s="564"/>
      <c r="D3519" s="564"/>
      <c r="E3519"/>
      <c r="F3519"/>
      <c r="G3519"/>
    </row>
    <row r="3520" spans="2:7" x14ac:dyDescent="0.25">
      <c r="B3520" s="564"/>
      <c r="C3520" s="564"/>
      <c r="D3520" s="564"/>
      <c r="E3520"/>
      <c r="F3520"/>
      <c r="G3520"/>
    </row>
    <row r="3521" spans="2:7" x14ac:dyDescent="0.25">
      <c r="B3521" s="564"/>
      <c r="C3521" s="564"/>
      <c r="D3521" s="564"/>
      <c r="E3521"/>
      <c r="F3521"/>
      <c r="G3521"/>
    </row>
    <row r="3522" spans="2:7" x14ac:dyDescent="0.25">
      <c r="B3522" s="564"/>
      <c r="C3522" s="564"/>
      <c r="D3522" s="564"/>
      <c r="E3522"/>
      <c r="F3522"/>
      <c r="G3522"/>
    </row>
    <row r="3523" spans="2:7" x14ac:dyDescent="0.25">
      <c r="B3523" s="564"/>
      <c r="C3523" s="564"/>
      <c r="D3523" s="564"/>
      <c r="E3523"/>
      <c r="F3523"/>
      <c r="G3523"/>
    </row>
    <row r="3524" spans="2:7" x14ac:dyDescent="0.25">
      <c r="B3524" s="564"/>
      <c r="C3524" s="564"/>
      <c r="D3524" s="564"/>
      <c r="E3524"/>
      <c r="F3524"/>
      <c r="G3524"/>
    </row>
    <row r="3525" spans="2:7" x14ac:dyDescent="0.25">
      <c r="B3525" s="564"/>
      <c r="C3525" s="564"/>
      <c r="D3525" s="564"/>
      <c r="E3525"/>
      <c r="F3525"/>
      <c r="G3525"/>
    </row>
    <row r="3526" spans="2:7" x14ac:dyDescent="0.25">
      <c r="B3526" s="564"/>
      <c r="C3526" s="564"/>
      <c r="D3526" s="564"/>
      <c r="E3526"/>
      <c r="F3526"/>
      <c r="G3526"/>
    </row>
    <row r="3527" spans="2:7" x14ac:dyDescent="0.25">
      <c r="B3527" s="564"/>
      <c r="C3527" s="564"/>
      <c r="D3527" s="564"/>
      <c r="E3527"/>
      <c r="F3527"/>
      <c r="G3527"/>
    </row>
    <row r="3528" spans="2:7" x14ac:dyDescent="0.25">
      <c r="B3528" s="564"/>
      <c r="C3528" s="564"/>
      <c r="D3528" s="564"/>
      <c r="E3528"/>
      <c r="F3528"/>
      <c r="G3528"/>
    </row>
    <row r="3529" spans="2:7" x14ac:dyDescent="0.25">
      <c r="B3529" s="564"/>
      <c r="C3529" s="564"/>
      <c r="D3529" s="564"/>
      <c r="E3529"/>
      <c r="F3529"/>
      <c r="G3529"/>
    </row>
    <row r="3530" spans="2:7" x14ac:dyDescent="0.25">
      <c r="B3530" s="564"/>
      <c r="C3530" s="564"/>
      <c r="D3530" s="564"/>
      <c r="E3530"/>
      <c r="F3530"/>
      <c r="G3530"/>
    </row>
    <row r="3531" spans="2:7" x14ac:dyDescent="0.25">
      <c r="B3531" s="564"/>
      <c r="C3531" s="564"/>
      <c r="D3531" s="564"/>
      <c r="E3531"/>
      <c r="F3531"/>
      <c r="G3531"/>
    </row>
    <row r="3532" spans="2:7" x14ac:dyDescent="0.25">
      <c r="B3532" s="564"/>
      <c r="C3532" s="564"/>
      <c r="D3532" s="564"/>
      <c r="E3532"/>
      <c r="F3532"/>
      <c r="G3532"/>
    </row>
    <row r="3533" spans="2:7" x14ac:dyDescent="0.25">
      <c r="B3533" s="564"/>
      <c r="C3533" s="564"/>
      <c r="D3533" s="564"/>
      <c r="E3533"/>
      <c r="F3533"/>
      <c r="G3533"/>
    </row>
    <row r="3534" spans="2:7" x14ac:dyDescent="0.25">
      <c r="B3534" s="564"/>
      <c r="C3534" s="564"/>
      <c r="D3534" s="564"/>
      <c r="E3534"/>
      <c r="F3534"/>
      <c r="G3534"/>
    </row>
    <row r="3535" spans="2:7" x14ac:dyDescent="0.25">
      <c r="B3535" s="564"/>
      <c r="C3535" s="564"/>
      <c r="D3535" s="564"/>
      <c r="E3535"/>
      <c r="F3535"/>
      <c r="G3535"/>
    </row>
    <row r="3536" spans="2:7" x14ac:dyDescent="0.25">
      <c r="B3536" s="564"/>
      <c r="C3536" s="564"/>
      <c r="D3536" s="564"/>
      <c r="E3536"/>
      <c r="F3536"/>
      <c r="G3536"/>
    </row>
    <row r="3537" spans="2:7" x14ac:dyDescent="0.25">
      <c r="B3537" s="564"/>
      <c r="C3537" s="564"/>
      <c r="D3537" s="564"/>
      <c r="E3537"/>
      <c r="F3537"/>
      <c r="G3537"/>
    </row>
    <row r="3538" spans="2:7" x14ac:dyDescent="0.25">
      <c r="B3538" s="564"/>
      <c r="C3538" s="564"/>
      <c r="D3538" s="564"/>
      <c r="E3538"/>
      <c r="F3538"/>
      <c r="G3538"/>
    </row>
    <row r="3539" spans="2:7" x14ac:dyDescent="0.25">
      <c r="B3539" s="564"/>
      <c r="C3539" s="564"/>
      <c r="D3539" s="564"/>
      <c r="E3539"/>
      <c r="F3539"/>
      <c r="G3539"/>
    </row>
    <row r="3540" spans="2:7" x14ac:dyDescent="0.25">
      <c r="B3540" s="564"/>
      <c r="C3540" s="564"/>
      <c r="D3540" s="564"/>
      <c r="E3540"/>
      <c r="F3540"/>
      <c r="G3540"/>
    </row>
    <row r="3541" spans="2:7" x14ac:dyDescent="0.25">
      <c r="B3541" s="564"/>
      <c r="C3541" s="564"/>
      <c r="D3541" s="564"/>
      <c r="E3541"/>
      <c r="F3541"/>
      <c r="G3541"/>
    </row>
    <row r="3542" spans="2:7" x14ac:dyDescent="0.25">
      <c r="B3542" s="564"/>
      <c r="C3542" s="564"/>
      <c r="D3542" s="564"/>
      <c r="E3542"/>
      <c r="F3542"/>
      <c r="G3542"/>
    </row>
    <row r="3543" spans="2:7" x14ac:dyDescent="0.25">
      <c r="B3543" s="564"/>
      <c r="C3543" s="564"/>
      <c r="D3543" s="564"/>
      <c r="E3543"/>
      <c r="F3543"/>
      <c r="G3543"/>
    </row>
    <row r="3544" spans="2:7" x14ac:dyDescent="0.25">
      <c r="B3544" s="564"/>
      <c r="C3544" s="564"/>
      <c r="D3544" s="564"/>
      <c r="E3544"/>
      <c r="F3544"/>
      <c r="G3544"/>
    </row>
    <row r="3545" spans="2:7" x14ac:dyDescent="0.25">
      <c r="B3545" s="564"/>
      <c r="C3545" s="564"/>
      <c r="D3545" s="564"/>
      <c r="E3545"/>
      <c r="F3545"/>
      <c r="G3545"/>
    </row>
    <row r="3546" spans="2:7" x14ac:dyDescent="0.25">
      <c r="B3546" s="564"/>
      <c r="C3546" s="564"/>
      <c r="D3546" s="564"/>
      <c r="E3546"/>
      <c r="F3546"/>
      <c r="G3546"/>
    </row>
    <row r="3547" spans="2:7" x14ac:dyDescent="0.25">
      <c r="B3547" s="564"/>
      <c r="C3547" s="564"/>
      <c r="D3547" s="564"/>
      <c r="E3547"/>
      <c r="F3547"/>
      <c r="G3547"/>
    </row>
    <row r="3548" spans="2:7" x14ac:dyDescent="0.25">
      <c r="B3548" s="564"/>
      <c r="C3548" s="564"/>
      <c r="D3548" s="564"/>
      <c r="E3548"/>
      <c r="F3548"/>
      <c r="G3548"/>
    </row>
    <row r="3549" spans="2:7" x14ac:dyDescent="0.25">
      <c r="B3549" s="564"/>
      <c r="C3549" s="564"/>
      <c r="D3549" s="564"/>
      <c r="E3549"/>
      <c r="F3549"/>
      <c r="G3549"/>
    </row>
    <row r="3550" spans="2:7" x14ac:dyDescent="0.25">
      <c r="B3550" s="564"/>
      <c r="C3550" s="564"/>
      <c r="D3550" s="564"/>
      <c r="E3550"/>
      <c r="F3550"/>
      <c r="G3550"/>
    </row>
    <row r="3551" spans="2:7" x14ac:dyDescent="0.25">
      <c r="B3551" s="564"/>
      <c r="C3551" s="564"/>
      <c r="D3551" s="564"/>
      <c r="E3551"/>
      <c r="F3551"/>
      <c r="G3551"/>
    </row>
    <row r="3552" spans="2:7" x14ac:dyDescent="0.25">
      <c r="B3552" s="564"/>
      <c r="C3552" s="564"/>
      <c r="D3552" s="564"/>
      <c r="E3552"/>
      <c r="F3552"/>
      <c r="G3552"/>
    </row>
    <row r="3553" spans="2:7" x14ac:dyDescent="0.25">
      <c r="B3553" s="564"/>
      <c r="C3553" s="564"/>
      <c r="D3553" s="564"/>
      <c r="E3553"/>
      <c r="F3553"/>
      <c r="G3553"/>
    </row>
    <row r="3554" spans="2:7" x14ac:dyDescent="0.25">
      <c r="B3554" s="564"/>
      <c r="C3554" s="564"/>
      <c r="D3554" s="564"/>
      <c r="E3554"/>
      <c r="F3554"/>
      <c r="G3554"/>
    </row>
    <row r="3555" spans="2:7" x14ac:dyDescent="0.25">
      <c r="B3555" s="564"/>
      <c r="C3555" s="564"/>
      <c r="D3555" s="564"/>
      <c r="E3555"/>
      <c r="F3555"/>
      <c r="G3555"/>
    </row>
    <row r="3556" spans="2:7" x14ac:dyDescent="0.25">
      <c r="B3556" s="564"/>
      <c r="C3556" s="564"/>
      <c r="D3556" s="564"/>
      <c r="E3556"/>
      <c r="F3556"/>
      <c r="G3556"/>
    </row>
    <row r="3557" spans="2:7" x14ac:dyDescent="0.25">
      <c r="B3557" s="564"/>
      <c r="C3557" s="564"/>
      <c r="D3557" s="564"/>
      <c r="E3557"/>
      <c r="F3557"/>
      <c r="G3557"/>
    </row>
    <row r="3558" spans="2:7" x14ac:dyDescent="0.25">
      <c r="B3558" s="564"/>
      <c r="C3558" s="564"/>
      <c r="D3558" s="564"/>
      <c r="E3558"/>
      <c r="F3558"/>
      <c r="G3558"/>
    </row>
    <row r="3559" spans="2:7" x14ac:dyDescent="0.25">
      <c r="B3559" s="564"/>
      <c r="C3559" s="564"/>
      <c r="D3559" s="564"/>
      <c r="E3559"/>
      <c r="F3559"/>
      <c r="G3559"/>
    </row>
    <row r="3560" spans="2:7" x14ac:dyDescent="0.25">
      <c r="B3560" s="564"/>
      <c r="C3560" s="564"/>
      <c r="D3560" s="564"/>
      <c r="E3560"/>
      <c r="F3560"/>
      <c r="G3560"/>
    </row>
    <row r="3561" spans="2:7" x14ac:dyDescent="0.25">
      <c r="B3561" s="564"/>
      <c r="C3561" s="564"/>
      <c r="D3561" s="564"/>
      <c r="E3561"/>
      <c r="F3561"/>
      <c r="G3561"/>
    </row>
    <row r="3562" spans="2:7" x14ac:dyDescent="0.25">
      <c r="B3562" s="564"/>
      <c r="C3562" s="564"/>
      <c r="D3562" s="564"/>
      <c r="E3562"/>
      <c r="F3562"/>
      <c r="G3562"/>
    </row>
    <row r="3563" spans="2:7" x14ac:dyDescent="0.25">
      <c r="B3563" s="564"/>
      <c r="C3563" s="564"/>
      <c r="D3563" s="564"/>
      <c r="E3563"/>
      <c r="F3563"/>
      <c r="G3563"/>
    </row>
    <row r="3564" spans="2:7" x14ac:dyDescent="0.25">
      <c r="B3564" s="564"/>
      <c r="C3564" s="564"/>
      <c r="D3564" s="564"/>
      <c r="E3564"/>
      <c r="F3564"/>
      <c r="G3564"/>
    </row>
    <row r="3565" spans="2:7" x14ac:dyDescent="0.25">
      <c r="B3565" s="564"/>
      <c r="C3565" s="564"/>
      <c r="D3565" s="564"/>
      <c r="E3565"/>
      <c r="F3565"/>
      <c r="G3565"/>
    </row>
    <row r="3566" spans="2:7" x14ac:dyDescent="0.25">
      <c r="B3566" s="564"/>
      <c r="C3566" s="564"/>
      <c r="D3566" s="564"/>
      <c r="E3566"/>
      <c r="F3566"/>
      <c r="G3566"/>
    </row>
    <row r="3567" spans="2:7" x14ac:dyDescent="0.25">
      <c r="B3567" s="564"/>
      <c r="C3567" s="564"/>
      <c r="D3567" s="564"/>
      <c r="E3567"/>
      <c r="F3567"/>
      <c r="G3567"/>
    </row>
    <row r="3568" spans="2:7" x14ac:dyDescent="0.25">
      <c r="B3568" s="564"/>
      <c r="C3568" s="564"/>
      <c r="D3568" s="564"/>
      <c r="E3568"/>
      <c r="F3568"/>
      <c r="G3568"/>
    </row>
    <row r="3569" spans="2:7" x14ac:dyDescent="0.25">
      <c r="B3569" s="564"/>
      <c r="C3569" s="564"/>
      <c r="D3569" s="564"/>
      <c r="E3569"/>
      <c r="F3569"/>
      <c r="G3569"/>
    </row>
    <row r="3570" spans="2:7" x14ac:dyDescent="0.25">
      <c r="B3570" s="564"/>
      <c r="C3570" s="564"/>
      <c r="D3570" s="564"/>
      <c r="E3570"/>
      <c r="F3570"/>
      <c r="G3570"/>
    </row>
    <row r="3571" spans="2:7" x14ac:dyDescent="0.25">
      <c r="B3571" s="564"/>
      <c r="C3571" s="564"/>
      <c r="D3571" s="564"/>
      <c r="E3571"/>
      <c r="F3571"/>
      <c r="G3571"/>
    </row>
    <row r="3572" spans="2:7" x14ac:dyDescent="0.25">
      <c r="B3572" s="564"/>
      <c r="C3572" s="564"/>
      <c r="D3572" s="564"/>
      <c r="E3572"/>
      <c r="F3572"/>
      <c r="G3572"/>
    </row>
    <row r="3573" spans="2:7" x14ac:dyDescent="0.25">
      <c r="B3573" s="564"/>
      <c r="C3573" s="564"/>
      <c r="D3573" s="564"/>
      <c r="E3573"/>
      <c r="F3573"/>
      <c r="G3573"/>
    </row>
    <row r="3574" spans="2:7" x14ac:dyDescent="0.25">
      <c r="B3574" s="564"/>
      <c r="C3574" s="564"/>
      <c r="D3574" s="564"/>
      <c r="E3574"/>
      <c r="F3574"/>
      <c r="G3574"/>
    </row>
    <row r="3575" spans="2:7" x14ac:dyDescent="0.25">
      <c r="B3575" s="564"/>
      <c r="C3575" s="564"/>
      <c r="D3575" s="564"/>
      <c r="E3575"/>
      <c r="F3575"/>
      <c r="G3575"/>
    </row>
    <row r="3576" spans="2:7" x14ac:dyDescent="0.25">
      <c r="B3576" s="564"/>
      <c r="C3576" s="564"/>
      <c r="D3576" s="564"/>
      <c r="E3576"/>
      <c r="F3576"/>
      <c r="G3576"/>
    </row>
    <row r="3577" spans="2:7" x14ac:dyDescent="0.25">
      <c r="B3577" s="564"/>
      <c r="C3577" s="564"/>
      <c r="D3577" s="564"/>
      <c r="E3577"/>
      <c r="F3577"/>
      <c r="G3577"/>
    </row>
    <row r="3578" spans="2:7" x14ac:dyDescent="0.25">
      <c r="B3578" s="564"/>
      <c r="C3578" s="564"/>
      <c r="D3578" s="564"/>
      <c r="E3578"/>
      <c r="F3578"/>
      <c r="G3578"/>
    </row>
    <row r="3579" spans="2:7" x14ac:dyDescent="0.25">
      <c r="B3579" s="564"/>
      <c r="C3579" s="564"/>
      <c r="D3579" s="564"/>
      <c r="E3579"/>
      <c r="F3579"/>
      <c r="G3579"/>
    </row>
    <row r="3580" spans="2:7" x14ac:dyDescent="0.25">
      <c r="B3580" s="564"/>
      <c r="C3580" s="564"/>
      <c r="D3580" s="564"/>
      <c r="E3580"/>
      <c r="F3580"/>
      <c r="G3580"/>
    </row>
    <row r="3581" spans="2:7" x14ac:dyDescent="0.25">
      <c r="B3581" s="564"/>
      <c r="C3581" s="564"/>
      <c r="D3581" s="564"/>
      <c r="E3581"/>
      <c r="F3581"/>
      <c r="G3581"/>
    </row>
    <row r="3582" spans="2:7" x14ac:dyDescent="0.25">
      <c r="B3582" s="564"/>
      <c r="C3582" s="564"/>
      <c r="D3582" s="564"/>
      <c r="E3582"/>
      <c r="F3582"/>
      <c r="G3582"/>
    </row>
    <row r="3583" spans="2:7" x14ac:dyDescent="0.25">
      <c r="B3583" s="564"/>
      <c r="C3583" s="564"/>
      <c r="D3583" s="564"/>
      <c r="E3583"/>
      <c r="F3583"/>
      <c r="G3583"/>
    </row>
    <row r="3584" spans="2:7" x14ac:dyDescent="0.25">
      <c r="B3584" s="564"/>
      <c r="C3584" s="564"/>
      <c r="D3584" s="564"/>
      <c r="E3584"/>
      <c r="F3584"/>
      <c r="G3584"/>
    </row>
    <row r="3585" spans="2:7" x14ac:dyDescent="0.25">
      <c r="B3585" s="564"/>
      <c r="C3585" s="564"/>
      <c r="D3585" s="564"/>
      <c r="E3585"/>
      <c r="F3585"/>
      <c r="G3585"/>
    </row>
    <row r="3586" spans="2:7" x14ac:dyDescent="0.25">
      <c r="B3586" s="564"/>
      <c r="C3586" s="564"/>
      <c r="D3586" s="564"/>
      <c r="E3586"/>
      <c r="F3586"/>
      <c r="G3586"/>
    </row>
    <row r="3587" spans="2:7" x14ac:dyDescent="0.25">
      <c r="B3587" s="564"/>
      <c r="C3587" s="564"/>
      <c r="D3587" s="564"/>
      <c r="E3587"/>
      <c r="F3587"/>
      <c r="G3587"/>
    </row>
    <row r="3588" spans="2:7" x14ac:dyDescent="0.25">
      <c r="B3588" s="564"/>
      <c r="C3588" s="564"/>
      <c r="D3588" s="564"/>
      <c r="E3588"/>
      <c r="F3588"/>
      <c r="G3588"/>
    </row>
    <row r="3589" spans="2:7" x14ac:dyDescent="0.25">
      <c r="B3589" s="564"/>
      <c r="C3589" s="564"/>
      <c r="D3589" s="564"/>
      <c r="E3589"/>
      <c r="F3589"/>
      <c r="G3589"/>
    </row>
    <row r="3590" spans="2:7" x14ac:dyDescent="0.25">
      <c r="B3590" s="564"/>
      <c r="C3590" s="564"/>
      <c r="D3590" s="564"/>
      <c r="E3590"/>
      <c r="F3590"/>
      <c r="G3590"/>
    </row>
    <row r="3591" spans="2:7" x14ac:dyDescent="0.25">
      <c r="B3591" s="564"/>
      <c r="C3591" s="564"/>
      <c r="D3591" s="564"/>
      <c r="E3591"/>
      <c r="F3591"/>
      <c r="G3591"/>
    </row>
    <row r="3592" spans="2:7" x14ac:dyDescent="0.25">
      <c r="B3592" s="564"/>
      <c r="C3592" s="564"/>
      <c r="D3592" s="564"/>
      <c r="E3592"/>
      <c r="F3592"/>
      <c r="G3592"/>
    </row>
    <row r="3593" spans="2:7" x14ac:dyDescent="0.25">
      <c r="B3593" s="564"/>
      <c r="C3593" s="564"/>
      <c r="D3593" s="564"/>
      <c r="E3593"/>
      <c r="F3593"/>
      <c r="G3593"/>
    </row>
    <row r="3594" spans="2:7" x14ac:dyDescent="0.25">
      <c r="B3594" s="564"/>
      <c r="C3594" s="564"/>
      <c r="D3594" s="564"/>
      <c r="E3594"/>
      <c r="F3594"/>
      <c r="G3594"/>
    </row>
    <row r="3595" spans="2:7" x14ac:dyDescent="0.25">
      <c r="B3595" s="564"/>
      <c r="C3595" s="564"/>
      <c r="D3595" s="564"/>
      <c r="E3595"/>
      <c r="F3595"/>
      <c r="G3595"/>
    </row>
    <row r="3596" spans="2:7" x14ac:dyDescent="0.25">
      <c r="B3596" s="564"/>
      <c r="C3596" s="564"/>
      <c r="D3596" s="564"/>
      <c r="E3596"/>
      <c r="F3596"/>
      <c r="G3596"/>
    </row>
    <row r="3597" spans="2:7" x14ac:dyDescent="0.25">
      <c r="B3597" s="564"/>
      <c r="C3597" s="564"/>
      <c r="D3597" s="564"/>
      <c r="E3597"/>
      <c r="F3597"/>
      <c r="G3597"/>
    </row>
    <row r="3598" spans="2:7" x14ac:dyDescent="0.25">
      <c r="B3598" s="564"/>
      <c r="C3598" s="564"/>
      <c r="D3598" s="564"/>
      <c r="E3598"/>
      <c r="F3598"/>
      <c r="G3598"/>
    </row>
    <row r="3599" spans="2:7" x14ac:dyDescent="0.25">
      <c r="B3599" s="564"/>
      <c r="C3599" s="564"/>
      <c r="D3599" s="564"/>
      <c r="E3599"/>
      <c r="F3599"/>
      <c r="G3599"/>
    </row>
    <row r="3600" spans="2:7" x14ac:dyDescent="0.25">
      <c r="B3600" s="564"/>
      <c r="C3600" s="564"/>
      <c r="D3600" s="564"/>
      <c r="E3600"/>
      <c r="F3600"/>
      <c r="G3600"/>
    </row>
    <row r="3601" spans="2:7" x14ac:dyDescent="0.25">
      <c r="B3601" s="564"/>
      <c r="C3601" s="564"/>
      <c r="D3601" s="564"/>
      <c r="E3601"/>
      <c r="F3601"/>
      <c r="G3601"/>
    </row>
    <row r="3602" spans="2:7" x14ac:dyDescent="0.25">
      <c r="B3602" s="564"/>
      <c r="C3602" s="564"/>
      <c r="D3602" s="564"/>
      <c r="E3602"/>
      <c r="F3602"/>
      <c r="G3602"/>
    </row>
    <row r="3603" spans="2:7" x14ac:dyDescent="0.25">
      <c r="B3603" s="564"/>
      <c r="C3603" s="564"/>
      <c r="D3603" s="564"/>
      <c r="E3603"/>
      <c r="F3603"/>
      <c r="G3603"/>
    </row>
    <row r="3604" spans="2:7" x14ac:dyDescent="0.25">
      <c r="B3604" s="564"/>
      <c r="C3604" s="564"/>
      <c r="D3604" s="564"/>
      <c r="E3604"/>
      <c r="F3604"/>
      <c r="G3604"/>
    </row>
    <row r="3605" spans="2:7" x14ac:dyDescent="0.25">
      <c r="B3605" s="564"/>
      <c r="C3605" s="564"/>
      <c r="D3605" s="564"/>
      <c r="E3605"/>
      <c r="F3605"/>
      <c r="G3605"/>
    </row>
    <row r="3606" spans="2:7" x14ac:dyDescent="0.25">
      <c r="B3606" s="564"/>
      <c r="C3606" s="564"/>
      <c r="D3606" s="564"/>
      <c r="E3606"/>
      <c r="F3606"/>
      <c r="G3606"/>
    </row>
    <row r="3607" spans="2:7" x14ac:dyDescent="0.25">
      <c r="B3607" s="564"/>
      <c r="C3607" s="564"/>
      <c r="D3607" s="564"/>
      <c r="E3607"/>
      <c r="F3607"/>
      <c r="G3607"/>
    </row>
    <row r="3608" spans="2:7" x14ac:dyDescent="0.25">
      <c r="B3608" s="564"/>
      <c r="C3608" s="564"/>
      <c r="D3608" s="564"/>
      <c r="E3608"/>
      <c r="F3608"/>
      <c r="G3608"/>
    </row>
    <row r="3609" spans="2:7" x14ac:dyDescent="0.25">
      <c r="B3609" s="564"/>
      <c r="C3609" s="564"/>
      <c r="D3609" s="564"/>
      <c r="E3609"/>
      <c r="F3609"/>
      <c r="G3609"/>
    </row>
    <row r="3610" spans="2:7" x14ac:dyDescent="0.25">
      <c r="B3610" s="564"/>
      <c r="C3610" s="564"/>
      <c r="D3610" s="564"/>
      <c r="E3610"/>
      <c r="F3610"/>
      <c r="G3610"/>
    </row>
    <row r="3611" spans="2:7" x14ac:dyDescent="0.25">
      <c r="B3611" s="564"/>
      <c r="C3611" s="564"/>
      <c r="D3611" s="564"/>
      <c r="E3611"/>
      <c r="F3611"/>
      <c r="G3611"/>
    </row>
    <row r="3612" spans="2:7" x14ac:dyDescent="0.25">
      <c r="B3612" s="564"/>
      <c r="C3612" s="564"/>
      <c r="D3612" s="564"/>
      <c r="E3612"/>
      <c r="F3612"/>
      <c r="G3612"/>
    </row>
    <row r="3613" spans="2:7" x14ac:dyDescent="0.25">
      <c r="B3613" s="564"/>
      <c r="C3613" s="564"/>
      <c r="D3613" s="564"/>
      <c r="E3613"/>
      <c r="F3613"/>
      <c r="G3613"/>
    </row>
    <row r="3614" spans="2:7" x14ac:dyDescent="0.25">
      <c r="B3614" s="564"/>
      <c r="C3614" s="564"/>
      <c r="D3614" s="564"/>
      <c r="E3614"/>
      <c r="F3614"/>
      <c r="G3614"/>
    </row>
    <row r="3615" spans="2:7" x14ac:dyDescent="0.25">
      <c r="B3615" s="564"/>
      <c r="C3615" s="564"/>
      <c r="D3615" s="564"/>
      <c r="E3615"/>
      <c r="F3615"/>
      <c r="G3615"/>
    </row>
    <row r="3616" spans="2:7" x14ac:dyDescent="0.25">
      <c r="B3616" s="564"/>
      <c r="C3616" s="564"/>
      <c r="D3616" s="564"/>
      <c r="E3616"/>
      <c r="F3616"/>
      <c r="G3616"/>
    </row>
    <row r="3617" spans="2:7" x14ac:dyDescent="0.25">
      <c r="B3617" s="564"/>
      <c r="C3617" s="564"/>
      <c r="D3617" s="564"/>
      <c r="E3617"/>
      <c r="F3617"/>
      <c r="G3617"/>
    </row>
    <row r="3618" spans="2:7" x14ac:dyDescent="0.25">
      <c r="B3618" s="564"/>
      <c r="C3618" s="564"/>
      <c r="D3618" s="564"/>
      <c r="E3618"/>
      <c r="F3618"/>
      <c r="G3618"/>
    </row>
    <row r="3619" spans="2:7" x14ac:dyDescent="0.25">
      <c r="B3619" s="564"/>
      <c r="C3619" s="564"/>
      <c r="D3619" s="564"/>
      <c r="E3619"/>
      <c r="F3619"/>
      <c r="G3619"/>
    </row>
    <row r="3620" spans="2:7" x14ac:dyDescent="0.25">
      <c r="B3620" s="564"/>
      <c r="C3620" s="564"/>
      <c r="D3620" s="564"/>
      <c r="E3620"/>
      <c r="F3620"/>
      <c r="G3620"/>
    </row>
    <row r="3621" spans="2:7" x14ac:dyDescent="0.25">
      <c r="B3621" s="564"/>
      <c r="C3621" s="564"/>
      <c r="D3621" s="564"/>
      <c r="E3621"/>
      <c r="F3621"/>
      <c r="G3621"/>
    </row>
    <row r="3622" spans="2:7" x14ac:dyDescent="0.25">
      <c r="B3622" s="564"/>
      <c r="C3622" s="564"/>
      <c r="D3622" s="564"/>
      <c r="E3622"/>
      <c r="F3622"/>
      <c r="G3622"/>
    </row>
    <row r="3623" spans="2:7" x14ac:dyDescent="0.25">
      <c r="B3623" s="564"/>
      <c r="C3623" s="564"/>
      <c r="D3623" s="564"/>
      <c r="E3623"/>
      <c r="F3623"/>
      <c r="G3623"/>
    </row>
    <row r="3624" spans="2:7" x14ac:dyDescent="0.25">
      <c r="B3624" s="564"/>
      <c r="C3624" s="564"/>
      <c r="D3624" s="564"/>
      <c r="E3624"/>
      <c r="F3624"/>
      <c r="G3624"/>
    </row>
    <row r="3625" spans="2:7" x14ac:dyDescent="0.25">
      <c r="B3625" s="564"/>
      <c r="C3625" s="564"/>
      <c r="D3625" s="564"/>
      <c r="E3625"/>
      <c r="F3625"/>
      <c r="G3625"/>
    </row>
    <row r="3626" spans="2:7" x14ac:dyDescent="0.25">
      <c r="B3626" s="564"/>
      <c r="C3626" s="564"/>
      <c r="D3626" s="564"/>
      <c r="E3626"/>
      <c r="F3626"/>
      <c r="G3626"/>
    </row>
    <row r="3627" spans="2:7" x14ac:dyDescent="0.25">
      <c r="B3627" s="564"/>
      <c r="C3627" s="564"/>
      <c r="D3627" s="564"/>
      <c r="E3627"/>
      <c r="F3627"/>
      <c r="G3627"/>
    </row>
    <row r="3628" spans="2:7" x14ac:dyDescent="0.25">
      <c r="B3628" s="564"/>
      <c r="C3628" s="564"/>
      <c r="D3628" s="564"/>
      <c r="E3628"/>
      <c r="F3628"/>
      <c r="G3628"/>
    </row>
    <row r="3629" spans="2:7" x14ac:dyDescent="0.25">
      <c r="B3629" s="564"/>
      <c r="C3629" s="564"/>
      <c r="D3629" s="564"/>
      <c r="E3629"/>
      <c r="F3629"/>
      <c r="G3629"/>
    </row>
    <row r="3630" spans="2:7" x14ac:dyDescent="0.25">
      <c r="B3630" s="564"/>
      <c r="C3630" s="564"/>
      <c r="D3630" s="564"/>
      <c r="E3630"/>
      <c r="F3630"/>
      <c r="G3630"/>
    </row>
    <row r="3631" spans="2:7" x14ac:dyDescent="0.25">
      <c r="B3631" s="564"/>
      <c r="C3631" s="564"/>
      <c r="D3631" s="564"/>
      <c r="E3631"/>
      <c r="F3631"/>
      <c r="G3631"/>
    </row>
    <row r="3632" spans="2:7" x14ac:dyDescent="0.25">
      <c r="B3632" s="564"/>
      <c r="C3632" s="564"/>
      <c r="D3632" s="564"/>
      <c r="E3632"/>
      <c r="F3632"/>
      <c r="G3632"/>
    </row>
    <row r="3633" spans="2:7" x14ac:dyDescent="0.25">
      <c r="B3633" s="564"/>
      <c r="C3633" s="564"/>
      <c r="D3633" s="564"/>
      <c r="E3633"/>
      <c r="F3633"/>
      <c r="G3633"/>
    </row>
    <row r="3634" spans="2:7" x14ac:dyDescent="0.25">
      <c r="B3634" s="564"/>
      <c r="C3634" s="564"/>
      <c r="D3634" s="564"/>
      <c r="E3634"/>
      <c r="F3634"/>
      <c r="G3634"/>
    </row>
    <row r="3635" spans="2:7" x14ac:dyDescent="0.25">
      <c r="B3635" s="564"/>
      <c r="C3635" s="564"/>
      <c r="D3635" s="564"/>
      <c r="E3635"/>
      <c r="F3635"/>
      <c r="G3635"/>
    </row>
    <row r="3636" spans="2:7" x14ac:dyDescent="0.25">
      <c r="B3636" s="564"/>
      <c r="C3636" s="564"/>
      <c r="D3636" s="564"/>
      <c r="E3636"/>
      <c r="F3636"/>
      <c r="G3636"/>
    </row>
    <row r="3637" spans="2:7" x14ac:dyDescent="0.25">
      <c r="B3637" s="564"/>
      <c r="C3637" s="564"/>
      <c r="D3637" s="564"/>
      <c r="E3637"/>
      <c r="F3637"/>
      <c r="G3637"/>
    </row>
    <row r="3638" spans="2:7" x14ac:dyDescent="0.25">
      <c r="B3638" s="564"/>
      <c r="C3638" s="564"/>
      <c r="D3638" s="564"/>
      <c r="E3638"/>
      <c r="F3638"/>
      <c r="G3638"/>
    </row>
    <row r="3639" spans="2:7" x14ac:dyDescent="0.25">
      <c r="B3639" s="564"/>
      <c r="C3639" s="564"/>
      <c r="D3639" s="564"/>
      <c r="E3639"/>
      <c r="F3639"/>
      <c r="G3639"/>
    </row>
    <row r="3640" spans="2:7" x14ac:dyDescent="0.25">
      <c r="B3640" s="564"/>
      <c r="C3640" s="564"/>
      <c r="D3640" s="564"/>
      <c r="E3640"/>
      <c r="F3640"/>
      <c r="G3640"/>
    </row>
    <row r="3641" spans="2:7" x14ac:dyDescent="0.25">
      <c r="B3641" s="564"/>
      <c r="C3641" s="564"/>
      <c r="D3641" s="564"/>
      <c r="E3641"/>
      <c r="F3641"/>
      <c r="G3641"/>
    </row>
    <row r="3642" spans="2:7" x14ac:dyDescent="0.25">
      <c r="B3642" s="564"/>
      <c r="C3642" s="564"/>
      <c r="D3642" s="564"/>
      <c r="E3642"/>
      <c r="F3642"/>
      <c r="G3642"/>
    </row>
    <row r="3643" spans="2:7" x14ac:dyDescent="0.25">
      <c r="B3643" s="564"/>
      <c r="C3643" s="564"/>
      <c r="D3643" s="564"/>
      <c r="E3643"/>
      <c r="F3643"/>
      <c r="G3643"/>
    </row>
    <row r="3644" spans="2:7" x14ac:dyDescent="0.25">
      <c r="B3644" s="564"/>
      <c r="C3644" s="564"/>
      <c r="D3644" s="564"/>
      <c r="E3644"/>
      <c r="F3644"/>
      <c r="G3644"/>
    </row>
    <row r="3645" spans="2:7" x14ac:dyDescent="0.25">
      <c r="B3645" s="564"/>
      <c r="C3645" s="564"/>
      <c r="D3645" s="564"/>
      <c r="E3645"/>
      <c r="F3645"/>
      <c r="G3645"/>
    </row>
    <row r="3646" spans="2:7" x14ac:dyDescent="0.25">
      <c r="B3646" s="564"/>
      <c r="C3646" s="564"/>
      <c r="D3646" s="564"/>
      <c r="E3646"/>
      <c r="F3646"/>
      <c r="G3646"/>
    </row>
    <row r="3647" spans="2:7" x14ac:dyDescent="0.25">
      <c r="B3647" s="564"/>
      <c r="C3647" s="564"/>
      <c r="D3647" s="564"/>
      <c r="E3647"/>
      <c r="F3647"/>
      <c r="G3647"/>
    </row>
    <row r="3648" spans="2:7" x14ac:dyDescent="0.25">
      <c r="B3648" s="564"/>
      <c r="C3648" s="564"/>
      <c r="D3648" s="564"/>
      <c r="E3648"/>
      <c r="F3648"/>
      <c r="G3648"/>
    </row>
    <row r="3649" spans="1:9" x14ac:dyDescent="0.25">
      <c r="B3649" s="564"/>
      <c r="C3649" s="564"/>
      <c r="D3649" s="564"/>
      <c r="E3649"/>
      <c r="F3649"/>
      <c r="G3649"/>
    </row>
    <row r="3650" spans="1:9" x14ac:dyDescent="0.25">
      <c r="B3650" s="564"/>
      <c r="C3650" s="564"/>
      <c r="D3650" s="564"/>
      <c r="E3650"/>
      <c r="F3650"/>
      <c r="G3650"/>
    </row>
    <row r="3651" spans="1:9" x14ac:dyDescent="0.25">
      <c r="B3651" s="564"/>
      <c r="C3651" s="564"/>
      <c r="D3651" s="564"/>
      <c r="E3651"/>
      <c r="F3651"/>
      <c r="G3651"/>
    </row>
    <row r="3652" spans="1:9" x14ac:dyDescent="0.25">
      <c r="B3652" s="564"/>
      <c r="C3652" s="564"/>
      <c r="D3652" s="564"/>
      <c r="E3652"/>
      <c r="F3652"/>
      <c r="G3652"/>
    </row>
    <row r="3653" spans="1:9" x14ac:dyDescent="0.25">
      <c r="B3653" s="564"/>
      <c r="C3653" s="564"/>
      <c r="D3653" s="564"/>
      <c r="E3653"/>
      <c r="F3653"/>
      <c r="G3653"/>
    </row>
    <row r="3654" spans="1:9" x14ac:dyDescent="0.25">
      <c r="B3654" s="564"/>
      <c r="C3654" s="564"/>
      <c r="D3654" s="564"/>
      <c r="E3654"/>
      <c r="F3654"/>
      <c r="G3654"/>
    </row>
    <row r="3655" spans="1:9" x14ac:dyDescent="0.25">
      <c r="B3655" s="564"/>
      <c r="C3655" s="564"/>
      <c r="D3655" s="564"/>
      <c r="E3655"/>
      <c r="F3655"/>
      <c r="G3655"/>
    </row>
    <row r="3657" spans="1:9" x14ac:dyDescent="0.25">
      <c r="A3657" s="565"/>
      <c r="B3657" s="565"/>
      <c r="C3657" s="565"/>
      <c r="D3657" s="564"/>
      <c r="E3657" s="5"/>
      <c r="F3657"/>
      <c r="G3657" s="5"/>
      <c r="I3657" s="232"/>
    </row>
    <row r="3658" spans="1:9" x14ac:dyDescent="0.25">
      <c r="A3658" s="565"/>
      <c r="B3658" s="565"/>
      <c r="C3658" s="565"/>
      <c r="D3658" s="564"/>
      <c r="E3658" s="5"/>
      <c r="F3658"/>
      <c r="G3658" s="5"/>
      <c r="I3658" s="232"/>
    </row>
    <row r="3659" spans="1:9" x14ac:dyDescent="0.25">
      <c r="A3659" s="565"/>
      <c r="B3659" s="565"/>
      <c r="C3659" s="565"/>
      <c r="D3659" s="564"/>
      <c r="E3659" s="5"/>
      <c r="F3659"/>
      <c r="G3659" s="5"/>
      <c r="I3659" s="232"/>
    </row>
    <row r="3660" spans="1:9" x14ac:dyDescent="0.25">
      <c r="A3660" s="565"/>
      <c r="B3660" s="565"/>
      <c r="C3660" s="565"/>
      <c r="D3660" s="564"/>
      <c r="E3660" s="5"/>
      <c r="F3660"/>
      <c r="G3660" s="5"/>
      <c r="I3660" s="232"/>
    </row>
    <row r="3661" spans="1:9" x14ac:dyDescent="0.25">
      <c r="A3661" s="565"/>
      <c r="B3661" s="565"/>
      <c r="C3661" s="565"/>
      <c r="D3661" s="564"/>
      <c r="E3661" s="5"/>
      <c r="F3661"/>
      <c r="G3661" s="5"/>
      <c r="I3661" s="232"/>
    </row>
    <row r="3662" spans="1:9" x14ac:dyDescent="0.25">
      <c r="A3662" s="565"/>
      <c r="B3662" s="565"/>
      <c r="C3662" s="565"/>
      <c r="D3662" s="564"/>
      <c r="E3662" s="5"/>
      <c r="F3662"/>
      <c r="G3662" s="5"/>
      <c r="I3662" s="232"/>
    </row>
    <row r="3663" spans="1:9" x14ac:dyDescent="0.25">
      <c r="A3663" s="565"/>
      <c r="B3663" s="565"/>
      <c r="C3663" s="565"/>
      <c r="D3663" s="564"/>
      <c r="E3663" s="5"/>
      <c r="F3663"/>
      <c r="G3663" s="5"/>
      <c r="I3663" s="232"/>
    </row>
    <row r="3664" spans="1:9" x14ac:dyDescent="0.25">
      <c r="A3664" s="565"/>
      <c r="B3664" s="565"/>
      <c r="C3664" s="565"/>
      <c r="D3664" s="564"/>
      <c r="E3664" s="5"/>
      <c r="F3664"/>
      <c r="G3664" s="5"/>
      <c r="I3664" s="232"/>
    </row>
    <row r="3665" spans="1:9" x14ac:dyDescent="0.25">
      <c r="A3665" s="565"/>
      <c r="B3665" s="565"/>
      <c r="C3665" s="565"/>
      <c r="D3665" s="564"/>
      <c r="E3665" s="5"/>
      <c r="F3665"/>
      <c r="G3665" s="5"/>
      <c r="I3665" s="232"/>
    </row>
    <row r="3666" spans="1:9" x14ac:dyDescent="0.25">
      <c r="A3666" s="565"/>
      <c r="B3666" s="565"/>
      <c r="C3666" s="565"/>
      <c r="D3666" s="564"/>
      <c r="E3666" s="5"/>
      <c r="F3666"/>
      <c r="G3666" s="5"/>
      <c r="I3666" s="232"/>
    </row>
    <row r="3667" spans="1:9" x14ac:dyDescent="0.25">
      <c r="A3667" s="565"/>
      <c r="B3667" s="565"/>
      <c r="C3667" s="565"/>
      <c r="D3667" s="564"/>
      <c r="E3667" s="5"/>
      <c r="F3667"/>
      <c r="G3667" s="5"/>
      <c r="I3667" s="232"/>
    </row>
    <row r="3668" spans="1:9" x14ac:dyDescent="0.25">
      <c r="A3668" s="565"/>
      <c r="B3668" s="565"/>
      <c r="C3668" s="565"/>
      <c r="D3668" s="564"/>
      <c r="E3668" s="5"/>
      <c r="F3668"/>
      <c r="G3668" s="5"/>
      <c r="I3668" s="232"/>
    </row>
    <row r="3669" spans="1:9" x14ac:dyDescent="0.25">
      <c r="A3669" s="565"/>
      <c r="B3669" s="565"/>
      <c r="C3669" s="565"/>
      <c r="D3669" s="564"/>
      <c r="E3669" s="5"/>
      <c r="F3669"/>
      <c r="G3669" s="5"/>
      <c r="I3669" s="232"/>
    </row>
    <row r="3670" spans="1:9" x14ac:dyDescent="0.25">
      <c r="A3670" s="565"/>
      <c r="B3670" s="565"/>
      <c r="C3670" s="565"/>
      <c r="D3670" s="564"/>
      <c r="E3670" s="5"/>
      <c r="F3670"/>
      <c r="G3670" s="5"/>
      <c r="I3670" s="232"/>
    </row>
    <row r="3671" spans="1:9" x14ac:dyDescent="0.25">
      <c r="A3671" s="565"/>
      <c r="B3671" s="565"/>
      <c r="C3671" s="565"/>
      <c r="D3671" s="564"/>
      <c r="E3671" s="5"/>
      <c r="F3671"/>
      <c r="G3671" s="5"/>
      <c r="I3671" s="232"/>
    </row>
    <row r="3672" spans="1:9" x14ac:dyDescent="0.25">
      <c r="A3672" s="565"/>
      <c r="B3672" s="565"/>
      <c r="C3672" s="565"/>
      <c r="D3672" s="564"/>
      <c r="E3672" s="5"/>
      <c r="F3672"/>
      <c r="G3672" s="5"/>
      <c r="I3672" s="232"/>
    </row>
    <row r="3673" spans="1:9" x14ac:dyDescent="0.25">
      <c r="A3673" s="565"/>
      <c r="B3673" s="565"/>
      <c r="C3673" s="565"/>
      <c r="D3673" s="564"/>
      <c r="E3673" s="5"/>
      <c r="F3673"/>
      <c r="G3673" s="5"/>
      <c r="I3673" s="232"/>
    </row>
    <row r="3674" spans="1:9" x14ac:dyDescent="0.25">
      <c r="A3674" s="565"/>
      <c r="B3674" s="565"/>
      <c r="C3674" s="565"/>
      <c r="D3674" s="564"/>
      <c r="E3674" s="5"/>
      <c r="F3674"/>
      <c r="G3674" s="5"/>
      <c r="I3674" s="232"/>
    </row>
    <row r="3675" spans="1:9" x14ac:dyDescent="0.25">
      <c r="A3675" s="565"/>
      <c r="B3675" s="565"/>
      <c r="C3675" s="565"/>
      <c r="D3675" s="564"/>
      <c r="E3675" s="5"/>
      <c r="F3675"/>
      <c r="G3675" s="5"/>
      <c r="I3675" s="232"/>
    </row>
    <row r="3676" spans="1:9" x14ac:dyDescent="0.25">
      <c r="A3676" s="565"/>
      <c r="B3676" s="565"/>
      <c r="C3676" s="565"/>
      <c r="D3676" s="564"/>
      <c r="E3676" s="5"/>
      <c r="F3676"/>
      <c r="G3676" s="5"/>
      <c r="I3676" s="232"/>
    </row>
    <row r="3677" spans="1:9" x14ac:dyDescent="0.25">
      <c r="A3677" s="565"/>
      <c r="B3677" s="565"/>
      <c r="C3677" s="565"/>
      <c r="D3677" s="564"/>
      <c r="E3677" s="5"/>
      <c r="F3677"/>
      <c r="G3677" s="5"/>
      <c r="I3677" s="232"/>
    </row>
    <row r="3678" spans="1:9" x14ac:dyDescent="0.25">
      <c r="A3678" s="565"/>
      <c r="B3678" s="565"/>
      <c r="C3678" s="565"/>
      <c r="D3678" s="564"/>
      <c r="E3678" s="5"/>
      <c r="F3678"/>
      <c r="G3678" s="5"/>
      <c r="I3678" s="232"/>
    </row>
    <row r="3679" spans="1:9" x14ac:dyDescent="0.25">
      <c r="A3679" s="565"/>
      <c r="B3679" s="565"/>
      <c r="C3679" s="565"/>
      <c r="D3679" s="564"/>
      <c r="E3679" s="5"/>
      <c r="F3679"/>
      <c r="G3679" s="5"/>
      <c r="I3679" s="232"/>
    </row>
    <row r="3680" spans="1:9" x14ac:dyDescent="0.25">
      <c r="A3680" s="565"/>
      <c r="B3680" s="565"/>
      <c r="C3680" s="565"/>
      <c r="D3680" s="564"/>
      <c r="E3680" s="5"/>
      <c r="F3680"/>
      <c r="G3680" s="5"/>
      <c r="I3680" s="232"/>
    </row>
    <row r="3681" spans="1:9" x14ac:dyDescent="0.25">
      <c r="A3681" s="565"/>
      <c r="B3681" s="565"/>
      <c r="C3681" s="565"/>
      <c r="D3681" s="564"/>
      <c r="E3681" s="5"/>
      <c r="F3681"/>
      <c r="G3681" s="5"/>
      <c r="I3681" s="232"/>
    </row>
    <row r="3682" spans="1:9" x14ac:dyDescent="0.25">
      <c r="A3682" s="565"/>
      <c r="B3682" s="565"/>
      <c r="C3682" s="565"/>
      <c r="D3682" s="564"/>
      <c r="E3682" s="5"/>
      <c r="F3682"/>
      <c r="G3682" s="5"/>
      <c r="I3682" s="232"/>
    </row>
    <row r="3683" spans="1:9" x14ac:dyDescent="0.25">
      <c r="A3683" s="565"/>
      <c r="B3683" s="565"/>
      <c r="C3683" s="565"/>
      <c r="D3683" s="564"/>
      <c r="E3683" s="5"/>
      <c r="F3683"/>
      <c r="G3683" s="5"/>
      <c r="I3683" s="232"/>
    </row>
    <row r="3684" spans="1:9" x14ac:dyDescent="0.25">
      <c r="A3684" s="565"/>
      <c r="B3684" s="565"/>
      <c r="C3684" s="565"/>
      <c r="D3684" s="564"/>
      <c r="E3684" s="5"/>
      <c r="F3684"/>
      <c r="G3684" s="5"/>
      <c r="I3684" s="232"/>
    </row>
    <row r="3685" spans="1:9" x14ac:dyDescent="0.25">
      <c r="A3685" s="565"/>
      <c r="B3685" s="565"/>
      <c r="C3685" s="565"/>
      <c r="D3685" s="564"/>
      <c r="E3685" s="5"/>
      <c r="F3685"/>
      <c r="G3685" s="5"/>
      <c r="I3685" s="232"/>
    </row>
    <row r="3686" spans="1:9" x14ac:dyDescent="0.25">
      <c r="A3686" s="565"/>
      <c r="B3686" s="565"/>
      <c r="C3686" s="565"/>
      <c r="D3686" s="564"/>
      <c r="E3686" s="5"/>
      <c r="F3686"/>
      <c r="G3686" s="5"/>
      <c r="I3686" s="232"/>
    </row>
    <row r="3687" spans="1:9" x14ac:dyDescent="0.25">
      <c r="A3687" s="565"/>
      <c r="B3687" s="565"/>
      <c r="C3687" s="565"/>
      <c r="D3687" s="564"/>
      <c r="E3687" s="5"/>
      <c r="F3687"/>
      <c r="G3687" s="5"/>
      <c r="I3687" s="232"/>
    </row>
    <row r="3688" spans="1:9" x14ac:dyDescent="0.25">
      <c r="A3688" s="565"/>
      <c r="B3688" s="565"/>
      <c r="C3688" s="565"/>
      <c r="D3688" s="564"/>
      <c r="E3688" s="5"/>
      <c r="F3688"/>
      <c r="G3688" s="5"/>
      <c r="I3688" s="232"/>
    </row>
    <row r="3689" spans="1:9" x14ac:dyDescent="0.25">
      <c r="A3689" s="565"/>
      <c r="B3689" s="565"/>
      <c r="C3689" s="565"/>
      <c r="D3689" s="564"/>
      <c r="E3689" s="5"/>
      <c r="F3689"/>
      <c r="G3689" s="5"/>
      <c r="I3689" s="232"/>
    </row>
    <row r="3690" spans="1:9" x14ac:dyDescent="0.25">
      <c r="A3690" s="565"/>
      <c r="B3690" s="565"/>
      <c r="C3690" s="565"/>
      <c r="D3690" s="564"/>
      <c r="E3690" s="5"/>
      <c r="F3690"/>
      <c r="G3690" s="5"/>
      <c r="I3690" s="232"/>
    </row>
    <row r="3691" spans="1:9" x14ac:dyDescent="0.25">
      <c r="A3691" s="565"/>
      <c r="B3691" s="565"/>
      <c r="C3691" s="565"/>
      <c r="D3691" s="564"/>
      <c r="E3691" s="5"/>
      <c r="F3691"/>
      <c r="G3691" s="5"/>
      <c r="I3691" s="232"/>
    </row>
    <row r="3692" spans="1:9" x14ac:dyDescent="0.25">
      <c r="A3692" s="565"/>
      <c r="B3692" s="565"/>
      <c r="C3692" s="565"/>
      <c r="D3692" s="564"/>
      <c r="E3692" s="5"/>
      <c r="F3692"/>
      <c r="G3692" s="5"/>
      <c r="I3692" s="232"/>
    </row>
    <row r="3693" spans="1:9" x14ac:dyDescent="0.25">
      <c r="A3693" s="565"/>
      <c r="B3693" s="565"/>
      <c r="C3693" s="565"/>
      <c r="D3693" s="564"/>
      <c r="E3693" s="5"/>
      <c r="F3693"/>
      <c r="G3693" s="5"/>
      <c r="I3693" s="232"/>
    </row>
    <row r="3694" spans="1:9" x14ac:dyDescent="0.25">
      <c r="A3694" s="565"/>
      <c r="B3694" s="565"/>
      <c r="C3694" s="565"/>
      <c r="D3694" s="564"/>
      <c r="E3694" s="5"/>
      <c r="F3694"/>
      <c r="G3694" s="5"/>
      <c r="I3694" s="232"/>
    </row>
    <row r="3695" spans="1:9" x14ac:dyDescent="0.25">
      <c r="A3695" s="565"/>
      <c r="B3695" s="565"/>
      <c r="C3695" s="565"/>
      <c r="D3695" s="564"/>
      <c r="E3695" s="5"/>
      <c r="F3695"/>
      <c r="G3695" s="5"/>
      <c r="I3695" s="232"/>
    </row>
    <row r="3696" spans="1:9" x14ac:dyDescent="0.25">
      <c r="A3696" s="565"/>
      <c r="B3696" s="565"/>
      <c r="C3696" s="565"/>
      <c r="D3696" s="564"/>
      <c r="E3696" s="5"/>
      <c r="F3696"/>
      <c r="G3696" s="5"/>
      <c r="I3696" s="232"/>
    </row>
    <row r="3697" spans="1:9" x14ac:dyDescent="0.25">
      <c r="A3697" s="565"/>
      <c r="B3697" s="565"/>
      <c r="C3697" s="565"/>
      <c r="D3697" s="564"/>
      <c r="E3697" s="5"/>
      <c r="F3697"/>
      <c r="G3697" s="5"/>
      <c r="I3697" s="232"/>
    </row>
    <row r="3698" spans="1:9" x14ac:dyDescent="0.25">
      <c r="A3698" s="565"/>
      <c r="B3698" s="565"/>
      <c r="C3698" s="565"/>
      <c r="D3698" s="564"/>
      <c r="E3698" s="5"/>
      <c r="F3698"/>
      <c r="G3698" s="5"/>
      <c r="I3698" s="232"/>
    </row>
    <row r="3699" spans="1:9" x14ac:dyDescent="0.25">
      <c r="A3699" s="565"/>
      <c r="B3699" s="565"/>
      <c r="C3699" s="565"/>
      <c r="D3699" s="564"/>
      <c r="E3699" s="5"/>
      <c r="F3699"/>
      <c r="G3699" s="5"/>
      <c r="I3699" s="232"/>
    </row>
    <row r="3700" spans="1:9" x14ac:dyDescent="0.25">
      <c r="A3700" s="565"/>
      <c r="B3700" s="565"/>
      <c r="C3700" s="565"/>
      <c r="D3700" s="564"/>
      <c r="E3700" s="5"/>
      <c r="F3700"/>
      <c r="G3700" s="5"/>
      <c r="I3700" s="232"/>
    </row>
    <row r="3701" spans="1:9" x14ac:dyDescent="0.25">
      <c r="A3701" s="565"/>
      <c r="B3701" s="565"/>
      <c r="C3701" s="565"/>
      <c r="D3701" s="564"/>
      <c r="E3701" s="5"/>
      <c r="F3701"/>
      <c r="G3701" s="5"/>
      <c r="I3701" s="232"/>
    </row>
    <row r="3702" spans="1:9" x14ac:dyDescent="0.25">
      <c r="A3702" s="565"/>
      <c r="B3702" s="565"/>
      <c r="C3702" s="565"/>
      <c r="D3702" s="564"/>
      <c r="E3702" s="5"/>
      <c r="F3702"/>
      <c r="G3702" s="5"/>
      <c r="I3702" s="232"/>
    </row>
    <row r="3703" spans="1:9" x14ac:dyDescent="0.25">
      <c r="A3703" s="565"/>
      <c r="B3703" s="565"/>
      <c r="C3703" s="565"/>
      <c r="D3703" s="564"/>
      <c r="E3703" s="5"/>
      <c r="F3703"/>
      <c r="G3703" s="5"/>
      <c r="I3703" s="232"/>
    </row>
    <row r="3704" spans="1:9" x14ac:dyDescent="0.25">
      <c r="A3704" s="565"/>
      <c r="B3704" s="565"/>
      <c r="C3704" s="565"/>
      <c r="D3704" s="564"/>
      <c r="E3704" s="5"/>
      <c r="F3704"/>
      <c r="G3704" s="5"/>
      <c r="I3704" s="232"/>
    </row>
    <row r="3705" spans="1:9" x14ac:dyDescent="0.25">
      <c r="A3705" s="565"/>
      <c r="B3705" s="565"/>
      <c r="C3705" s="565"/>
      <c r="D3705" s="564"/>
      <c r="E3705" s="5"/>
      <c r="F3705"/>
      <c r="G3705" s="5"/>
      <c r="I3705" s="232"/>
    </row>
    <row r="3706" spans="1:9" x14ac:dyDescent="0.25">
      <c r="A3706" s="565"/>
      <c r="B3706" s="565"/>
      <c r="C3706" s="565"/>
      <c r="D3706" s="564"/>
      <c r="E3706" s="5"/>
      <c r="F3706"/>
      <c r="G3706" s="5"/>
      <c r="I3706" s="232"/>
    </row>
    <row r="3707" spans="1:9" x14ac:dyDescent="0.25">
      <c r="A3707" s="565"/>
      <c r="B3707" s="565"/>
      <c r="C3707" s="565"/>
      <c r="D3707" s="564"/>
      <c r="E3707" s="5"/>
      <c r="F3707"/>
      <c r="G3707" s="5"/>
      <c r="I3707" s="232"/>
    </row>
    <row r="3708" spans="1:9" x14ac:dyDescent="0.25">
      <c r="A3708" s="565"/>
      <c r="B3708" s="565"/>
      <c r="C3708" s="565"/>
      <c r="D3708" s="564"/>
      <c r="E3708" s="5"/>
      <c r="F3708"/>
      <c r="G3708" s="5"/>
      <c r="I3708" s="232"/>
    </row>
    <row r="3709" spans="1:9" x14ac:dyDescent="0.25">
      <c r="A3709" s="565"/>
      <c r="B3709" s="565"/>
      <c r="C3709" s="565"/>
      <c r="D3709" s="564"/>
      <c r="E3709" s="5"/>
      <c r="F3709"/>
      <c r="G3709" s="5"/>
      <c r="I3709" s="232"/>
    </row>
    <row r="3710" spans="1:9" x14ac:dyDescent="0.25">
      <c r="A3710" s="565"/>
      <c r="B3710" s="565"/>
      <c r="C3710" s="565"/>
      <c r="D3710" s="564"/>
      <c r="E3710" s="5"/>
      <c r="F3710"/>
      <c r="G3710" s="5"/>
      <c r="I3710" s="232"/>
    </row>
    <row r="3711" spans="1:9" x14ac:dyDescent="0.25">
      <c r="A3711" s="565"/>
      <c r="B3711" s="565"/>
      <c r="C3711" s="565"/>
      <c r="D3711" s="564"/>
      <c r="E3711" s="5"/>
      <c r="F3711"/>
      <c r="G3711" s="5"/>
      <c r="I3711" s="232"/>
    </row>
    <row r="3712" spans="1:9" x14ac:dyDescent="0.25">
      <c r="A3712" s="565"/>
      <c r="B3712" s="565"/>
      <c r="C3712" s="565"/>
      <c r="D3712" s="564"/>
      <c r="E3712" s="5"/>
      <c r="F3712"/>
      <c r="G3712" s="5"/>
      <c r="I3712" s="232"/>
    </row>
    <row r="3713" spans="1:9" x14ac:dyDescent="0.25">
      <c r="A3713" s="565"/>
      <c r="B3713" s="565"/>
      <c r="C3713" s="565"/>
      <c r="D3713" s="564"/>
      <c r="E3713" s="5"/>
      <c r="F3713"/>
      <c r="G3713" s="5"/>
      <c r="I3713" s="232"/>
    </row>
    <row r="3714" spans="1:9" x14ac:dyDescent="0.25">
      <c r="A3714" s="565"/>
      <c r="B3714" s="565"/>
      <c r="C3714" s="565"/>
      <c r="D3714" s="564"/>
      <c r="E3714" s="5"/>
      <c r="F3714"/>
      <c r="G3714" s="5"/>
      <c r="I3714" s="232"/>
    </row>
    <row r="3715" spans="1:9" x14ac:dyDescent="0.25">
      <c r="A3715" s="565"/>
      <c r="B3715" s="565"/>
      <c r="C3715" s="565"/>
      <c r="D3715" s="564"/>
      <c r="E3715" s="5"/>
      <c r="F3715"/>
      <c r="G3715" s="5"/>
      <c r="I3715" s="232"/>
    </row>
    <row r="3716" spans="1:9" x14ac:dyDescent="0.25">
      <c r="A3716" s="565"/>
      <c r="B3716" s="565"/>
      <c r="C3716" s="565"/>
      <c r="D3716" s="564"/>
      <c r="E3716" s="5"/>
      <c r="F3716"/>
      <c r="G3716" s="5"/>
      <c r="I3716" s="232"/>
    </row>
    <row r="3717" spans="1:9" x14ac:dyDescent="0.25">
      <c r="A3717" s="565"/>
      <c r="B3717" s="565"/>
      <c r="C3717" s="565"/>
      <c r="D3717" s="564"/>
      <c r="E3717" s="5"/>
      <c r="F3717"/>
      <c r="G3717" s="5"/>
      <c r="I3717" s="232"/>
    </row>
    <row r="3718" spans="1:9" x14ac:dyDescent="0.25">
      <c r="A3718" s="565"/>
      <c r="B3718" s="565"/>
      <c r="C3718" s="565"/>
      <c r="D3718" s="564"/>
      <c r="E3718" s="5"/>
      <c r="F3718"/>
      <c r="G3718" s="5"/>
      <c r="I3718" s="232"/>
    </row>
    <row r="3719" spans="1:9" x14ac:dyDescent="0.25">
      <c r="A3719" s="565"/>
      <c r="B3719" s="565"/>
      <c r="C3719" s="565"/>
      <c r="D3719" s="564"/>
      <c r="E3719" s="5"/>
      <c r="F3719"/>
      <c r="G3719" s="5"/>
      <c r="I3719" s="232"/>
    </row>
    <row r="3720" spans="1:9" x14ac:dyDescent="0.25">
      <c r="A3720" s="565"/>
      <c r="B3720" s="565"/>
      <c r="C3720" s="565"/>
      <c r="D3720" s="564"/>
      <c r="E3720" s="5"/>
      <c r="F3720"/>
      <c r="G3720" s="5"/>
      <c r="I3720" s="232"/>
    </row>
    <row r="3721" spans="1:9" x14ac:dyDescent="0.25">
      <c r="A3721" s="565"/>
      <c r="B3721" s="565"/>
      <c r="C3721" s="565"/>
      <c r="D3721" s="564"/>
      <c r="E3721" s="5"/>
      <c r="F3721"/>
      <c r="G3721" s="5"/>
      <c r="I3721" s="232"/>
    </row>
    <row r="3722" spans="1:9" x14ac:dyDescent="0.25">
      <c r="A3722" s="565"/>
      <c r="B3722" s="565"/>
      <c r="C3722" s="565"/>
      <c r="D3722" s="564"/>
      <c r="E3722" s="5"/>
      <c r="F3722"/>
      <c r="G3722" s="5"/>
      <c r="I3722" s="232"/>
    </row>
    <row r="3723" spans="1:9" x14ac:dyDescent="0.25">
      <c r="A3723" s="565"/>
      <c r="B3723" s="565"/>
      <c r="C3723" s="565"/>
      <c r="D3723" s="564"/>
      <c r="E3723" s="5"/>
      <c r="F3723"/>
      <c r="G3723" s="5"/>
      <c r="I3723" s="232"/>
    </row>
    <row r="3724" spans="1:9" x14ac:dyDescent="0.25">
      <c r="A3724" s="565"/>
      <c r="B3724" s="565"/>
      <c r="C3724" s="565"/>
      <c r="D3724" s="564"/>
      <c r="E3724" s="5"/>
      <c r="F3724"/>
      <c r="G3724" s="5"/>
      <c r="I3724" s="232"/>
    </row>
    <row r="3725" spans="1:9" x14ac:dyDescent="0.25">
      <c r="A3725" s="565"/>
      <c r="B3725" s="565"/>
      <c r="C3725" s="565"/>
      <c r="D3725" s="564"/>
      <c r="E3725" s="5"/>
      <c r="F3725"/>
      <c r="G3725" s="5"/>
      <c r="I3725" s="232"/>
    </row>
    <row r="3726" spans="1:9" x14ac:dyDescent="0.25">
      <c r="A3726" s="565"/>
      <c r="B3726" s="565"/>
      <c r="C3726" s="565"/>
      <c r="D3726" s="564"/>
      <c r="E3726" s="5"/>
      <c r="F3726"/>
      <c r="G3726" s="5"/>
      <c r="I3726" s="232"/>
    </row>
    <row r="3727" spans="1:9" x14ac:dyDescent="0.25">
      <c r="A3727" s="565"/>
      <c r="B3727" s="565"/>
      <c r="C3727" s="565"/>
      <c r="D3727" s="564"/>
      <c r="E3727" s="5"/>
      <c r="F3727"/>
      <c r="G3727" s="5"/>
      <c r="I3727" s="232"/>
    </row>
    <row r="3728" spans="1:9" x14ac:dyDescent="0.25">
      <c r="A3728" s="565"/>
      <c r="B3728" s="565"/>
      <c r="C3728" s="565"/>
      <c r="D3728" s="564"/>
      <c r="E3728" s="5"/>
      <c r="F3728"/>
      <c r="G3728" s="5"/>
      <c r="I3728" s="232"/>
    </row>
    <row r="3729" spans="1:9" x14ac:dyDescent="0.25">
      <c r="A3729" s="565"/>
      <c r="B3729" s="565"/>
      <c r="C3729" s="565"/>
      <c r="D3729" s="564"/>
      <c r="E3729" s="5"/>
      <c r="F3729"/>
      <c r="G3729" s="5"/>
      <c r="I3729" s="232"/>
    </row>
    <row r="3730" spans="1:9" x14ac:dyDescent="0.25">
      <c r="A3730" s="565"/>
      <c r="B3730" s="565"/>
      <c r="C3730" s="565"/>
      <c r="D3730" s="564"/>
      <c r="E3730" s="5"/>
      <c r="F3730"/>
      <c r="G3730" s="5"/>
      <c r="I3730" s="232"/>
    </row>
    <row r="3731" spans="1:9" x14ac:dyDescent="0.25">
      <c r="A3731" s="565"/>
      <c r="B3731" s="565"/>
      <c r="C3731" s="565"/>
      <c r="D3731" s="564"/>
      <c r="E3731" s="5"/>
      <c r="F3731"/>
      <c r="G3731" s="5"/>
      <c r="I3731" s="232"/>
    </row>
    <row r="3732" spans="1:9" x14ac:dyDescent="0.25">
      <c r="A3732" s="565"/>
      <c r="B3732" s="565"/>
      <c r="C3732" s="565"/>
      <c r="D3732" s="564"/>
      <c r="E3732" s="5"/>
      <c r="F3732"/>
      <c r="G3732" s="5"/>
      <c r="I3732" s="232"/>
    </row>
    <row r="3733" spans="1:9" x14ac:dyDescent="0.25">
      <c r="A3733" s="565"/>
      <c r="B3733" s="565"/>
      <c r="C3733" s="565"/>
      <c r="D3733" s="564"/>
      <c r="E3733" s="5"/>
      <c r="F3733"/>
      <c r="G3733" s="5"/>
      <c r="I3733" s="232"/>
    </row>
    <row r="3734" spans="1:9" x14ac:dyDescent="0.25">
      <c r="A3734" s="565"/>
      <c r="B3734" s="565"/>
      <c r="C3734" s="565"/>
      <c r="D3734" s="564"/>
      <c r="E3734" s="5"/>
      <c r="F3734"/>
      <c r="G3734" s="5"/>
      <c r="I3734" s="232"/>
    </row>
    <row r="3735" spans="1:9" x14ac:dyDescent="0.25">
      <c r="A3735" s="565"/>
      <c r="B3735" s="565"/>
      <c r="C3735" s="565"/>
      <c r="D3735" s="564"/>
      <c r="E3735" s="5"/>
      <c r="F3735"/>
      <c r="G3735" s="5"/>
      <c r="I3735" s="232"/>
    </row>
    <row r="3736" spans="1:9" x14ac:dyDescent="0.25">
      <c r="A3736" s="565"/>
      <c r="B3736" s="565"/>
      <c r="C3736" s="565"/>
      <c r="D3736" s="564"/>
      <c r="E3736" s="5"/>
      <c r="F3736"/>
      <c r="G3736" s="5"/>
      <c r="I3736" s="232"/>
    </row>
    <row r="3737" spans="1:9" x14ac:dyDescent="0.25">
      <c r="A3737" s="565"/>
      <c r="B3737" s="565"/>
      <c r="C3737" s="565"/>
      <c r="D3737" s="564"/>
      <c r="E3737" s="5"/>
      <c r="F3737"/>
      <c r="G3737" s="5"/>
      <c r="I3737" s="232"/>
    </row>
    <row r="3738" spans="1:9" x14ac:dyDescent="0.25">
      <c r="A3738" s="565"/>
      <c r="B3738" s="565"/>
      <c r="C3738" s="565"/>
      <c r="D3738" s="564"/>
      <c r="E3738" s="5"/>
      <c r="F3738"/>
      <c r="G3738" s="5"/>
      <c r="I3738" s="232"/>
    </row>
    <row r="3739" spans="1:9" x14ac:dyDescent="0.25">
      <c r="A3739" s="565"/>
      <c r="B3739" s="565"/>
      <c r="C3739" s="565"/>
      <c r="D3739" s="564"/>
      <c r="E3739" s="5"/>
      <c r="F3739"/>
      <c r="G3739" s="5"/>
      <c r="I3739" s="232"/>
    </row>
    <row r="3740" spans="1:9" x14ac:dyDescent="0.25">
      <c r="A3740" s="565"/>
      <c r="B3740" s="565"/>
      <c r="C3740" s="565"/>
      <c r="D3740" s="564"/>
      <c r="E3740" s="5"/>
      <c r="F3740"/>
      <c r="G3740" s="5"/>
      <c r="I3740" s="232"/>
    </row>
    <row r="3741" spans="1:9" x14ac:dyDescent="0.25">
      <c r="A3741" s="565"/>
      <c r="B3741" s="565"/>
      <c r="C3741" s="565"/>
      <c r="D3741" s="564"/>
      <c r="E3741" s="5"/>
      <c r="F3741"/>
      <c r="G3741" s="5"/>
      <c r="I3741" s="232"/>
    </row>
    <row r="3742" spans="1:9" x14ac:dyDescent="0.25">
      <c r="A3742" s="565"/>
      <c r="B3742" s="565"/>
      <c r="C3742" s="565"/>
      <c r="D3742" s="564"/>
      <c r="E3742" s="5"/>
      <c r="F3742"/>
      <c r="G3742" s="5"/>
      <c r="I3742" s="232"/>
    </row>
    <row r="3743" spans="1:9" x14ac:dyDescent="0.25">
      <c r="A3743" s="565"/>
      <c r="B3743" s="565"/>
      <c r="C3743" s="565"/>
      <c r="D3743" s="564"/>
      <c r="E3743" s="5"/>
      <c r="F3743"/>
      <c r="G3743" s="5"/>
      <c r="I3743" s="232"/>
    </row>
    <row r="3744" spans="1:9" x14ac:dyDescent="0.25">
      <c r="A3744" s="565"/>
      <c r="B3744" s="565"/>
      <c r="C3744" s="565"/>
      <c r="D3744" s="564"/>
      <c r="E3744" s="5"/>
      <c r="F3744"/>
      <c r="G3744" s="5"/>
      <c r="I3744" s="232"/>
    </row>
    <row r="3745" spans="1:9" x14ac:dyDescent="0.25">
      <c r="A3745" s="565"/>
      <c r="B3745" s="565"/>
      <c r="C3745" s="565"/>
      <c r="D3745" s="564"/>
      <c r="E3745" s="5"/>
      <c r="F3745"/>
      <c r="G3745" s="5"/>
      <c r="I3745" s="232"/>
    </row>
    <row r="3746" spans="1:9" x14ac:dyDescent="0.25">
      <c r="A3746" s="565"/>
      <c r="B3746" s="565"/>
      <c r="C3746" s="565"/>
      <c r="D3746" s="564"/>
      <c r="E3746" s="5"/>
      <c r="F3746"/>
      <c r="G3746" s="5"/>
      <c r="I3746" s="232"/>
    </row>
    <row r="3747" spans="1:9" x14ac:dyDescent="0.25">
      <c r="A3747" s="565"/>
      <c r="B3747" s="565"/>
      <c r="C3747" s="565"/>
      <c r="D3747" s="564"/>
      <c r="E3747" s="5"/>
      <c r="F3747"/>
      <c r="G3747" s="5"/>
      <c r="I3747" s="232"/>
    </row>
    <row r="3748" spans="1:9" x14ac:dyDescent="0.25">
      <c r="A3748" s="565"/>
      <c r="B3748" s="565"/>
      <c r="C3748" s="565"/>
      <c r="D3748" s="564"/>
      <c r="E3748" s="5"/>
      <c r="F3748"/>
      <c r="G3748" s="5"/>
      <c r="I3748" s="232"/>
    </row>
    <row r="3749" spans="1:9" x14ac:dyDescent="0.25">
      <c r="A3749" s="565"/>
      <c r="B3749" s="565"/>
      <c r="C3749" s="565"/>
      <c r="D3749" s="564"/>
      <c r="E3749" s="5"/>
      <c r="F3749"/>
      <c r="G3749" s="5"/>
      <c r="I3749" s="232"/>
    </row>
    <row r="3750" spans="1:9" x14ac:dyDescent="0.25">
      <c r="A3750" s="565"/>
      <c r="B3750" s="565"/>
      <c r="C3750" s="565"/>
      <c r="D3750" s="564"/>
      <c r="E3750" s="5"/>
      <c r="F3750"/>
      <c r="G3750" s="5"/>
      <c r="I3750" s="232"/>
    </row>
    <row r="3751" spans="1:9" x14ac:dyDescent="0.25">
      <c r="A3751" s="565"/>
      <c r="B3751" s="565"/>
      <c r="C3751" s="565"/>
      <c r="D3751" s="564"/>
      <c r="E3751" s="5"/>
      <c r="F3751"/>
      <c r="G3751" s="5"/>
      <c r="I3751" s="232"/>
    </row>
    <row r="3752" spans="1:9" x14ac:dyDescent="0.25">
      <c r="A3752" s="565"/>
      <c r="B3752" s="565"/>
      <c r="C3752" s="565"/>
      <c r="D3752" s="564"/>
      <c r="E3752" s="5"/>
      <c r="F3752"/>
      <c r="G3752" s="5"/>
      <c r="I3752" s="232"/>
    </row>
    <row r="3753" spans="1:9" x14ac:dyDescent="0.25">
      <c r="A3753" s="565"/>
      <c r="B3753" s="565"/>
      <c r="C3753" s="565"/>
      <c r="D3753" s="564"/>
      <c r="E3753" s="5"/>
      <c r="F3753"/>
      <c r="G3753" s="5"/>
      <c r="I3753" s="232"/>
    </row>
    <row r="3754" spans="1:9" x14ac:dyDescent="0.25">
      <c r="A3754" s="565"/>
      <c r="B3754" s="565"/>
      <c r="C3754" s="565"/>
      <c r="D3754" s="564"/>
      <c r="E3754" s="5"/>
      <c r="F3754"/>
      <c r="G3754" s="5"/>
      <c r="I3754" s="232"/>
    </row>
    <row r="3755" spans="1:9" x14ac:dyDescent="0.25">
      <c r="A3755" s="565"/>
      <c r="B3755" s="565"/>
      <c r="C3755" s="565"/>
      <c r="D3755" s="564"/>
      <c r="E3755" s="5"/>
      <c r="F3755"/>
      <c r="G3755" s="5"/>
      <c r="I3755" s="232"/>
    </row>
    <row r="3756" spans="1:9" x14ac:dyDescent="0.25">
      <c r="A3756" s="565"/>
      <c r="B3756" s="565"/>
      <c r="C3756" s="565"/>
      <c r="D3756" s="564"/>
      <c r="E3756" s="5"/>
      <c r="F3756"/>
      <c r="G3756" s="5"/>
      <c r="I3756" s="232"/>
    </row>
    <row r="3757" spans="1:9" x14ac:dyDescent="0.25">
      <c r="A3757" s="565"/>
      <c r="B3757" s="565"/>
      <c r="C3757" s="565"/>
      <c r="D3757" s="564"/>
      <c r="E3757" s="5"/>
      <c r="F3757"/>
      <c r="G3757" s="5"/>
      <c r="I3757" s="232"/>
    </row>
    <row r="3758" spans="1:9" x14ac:dyDescent="0.25">
      <c r="A3758" s="565"/>
      <c r="B3758" s="565"/>
      <c r="C3758" s="565"/>
      <c r="D3758" s="564"/>
      <c r="E3758" s="5"/>
      <c r="F3758"/>
      <c r="G3758" s="5"/>
      <c r="I3758" s="232"/>
    </row>
    <row r="3759" spans="1:9" x14ac:dyDescent="0.25">
      <c r="A3759" s="565"/>
      <c r="B3759" s="565"/>
      <c r="C3759" s="565"/>
      <c r="D3759" s="564"/>
      <c r="E3759" s="5"/>
      <c r="F3759"/>
      <c r="G3759" s="5"/>
      <c r="I3759" s="232"/>
    </row>
    <row r="3760" spans="1:9" x14ac:dyDescent="0.25">
      <c r="A3760" s="565"/>
      <c r="B3760" s="565"/>
      <c r="C3760" s="565"/>
      <c r="D3760" s="564"/>
      <c r="E3760" s="5"/>
      <c r="F3760"/>
      <c r="G3760" s="5"/>
      <c r="I3760" s="232"/>
    </row>
    <row r="3761" spans="1:9" x14ac:dyDescent="0.25">
      <c r="A3761" s="565"/>
      <c r="B3761" s="565"/>
      <c r="C3761" s="565"/>
      <c r="D3761" s="564"/>
      <c r="E3761" s="5"/>
      <c r="F3761"/>
      <c r="G3761" s="5"/>
      <c r="I3761" s="232"/>
    </row>
    <row r="3762" spans="1:9" x14ac:dyDescent="0.25">
      <c r="A3762" s="565"/>
      <c r="B3762" s="565"/>
      <c r="C3762" s="565"/>
      <c r="D3762" s="564"/>
      <c r="E3762" s="5"/>
      <c r="F3762"/>
      <c r="G3762" s="5"/>
      <c r="I3762" s="232"/>
    </row>
    <row r="3763" spans="1:9" x14ac:dyDescent="0.25">
      <c r="A3763" s="565"/>
      <c r="B3763" s="565"/>
      <c r="C3763" s="565"/>
      <c r="D3763" s="564"/>
      <c r="E3763" s="5"/>
      <c r="F3763"/>
      <c r="G3763" s="5"/>
      <c r="I3763" s="232"/>
    </row>
    <row r="3764" spans="1:9" x14ac:dyDescent="0.25">
      <c r="A3764" s="565"/>
      <c r="B3764" s="565"/>
      <c r="C3764" s="565"/>
      <c r="D3764" s="564"/>
      <c r="E3764" s="5"/>
      <c r="F3764"/>
      <c r="G3764" s="5"/>
      <c r="I3764" s="232"/>
    </row>
    <row r="3765" spans="1:9" x14ac:dyDescent="0.25">
      <c r="A3765" s="565"/>
      <c r="B3765" s="565"/>
      <c r="C3765" s="565"/>
      <c r="D3765" s="564"/>
      <c r="E3765" s="5"/>
      <c r="F3765"/>
      <c r="G3765" s="5"/>
      <c r="I3765" s="232"/>
    </row>
    <row r="3766" spans="1:9" x14ac:dyDescent="0.25">
      <c r="A3766" s="565"/>
      <c r="B3766" s="565"/>
      <c r="C3766" s="565"/>
      <c r="D3766" s="564"/>
      <c r="E3766" s="5"/>
      <c r="F3766"/>
      <c r="G3766" s="5"/>
      <c r="I3766" s="232"/>
    </row>
    <row r="3767" spans="1:9" x14ac:dyDescent="0.25">
      <c r="A3767" s="565"/>
      <c r="B3767" s="565"/>
      <c r="C3767" s="565"/>
      <c r="D3767" s="564"/>
      <c r="E3767" s="5"/>
      <c r="F3767"/>
      <c r="G3767" s="5"/>
      <c r="I3767" s="232"/>
    </row>
    <row r="3768" spans="1:9" x14ac:dyDescent="0.25">
      <c r="A3768" s="565"/>
      <c r="B3768" s="565"/>
      <c r="C3768" s="565"/>
      <c r="D3768" s="564"/>
      <c r="E3768" s="5"/>
      <c r="F3768"/>
      <c r="G3768" s="5"/>
      <c r="I3768" s="232"/>
    </row>
    <row r="3769" spans="1:9" x14ac:dyDescent="0.25">
      <c r="A3769" s="565"/>
      <c r="B3769" s="565"/>
      <c r="C3769" s="565"/>
      <c r="D3769" s="564"/>
      <c r="E3769" s="5"/>
      <c r="F3769"/>
      <c r="G3769" s="5"/>
      <c r="I3769" s="232"/>
    </row>
    <row r="3770" spans="1:9" x14ac:dyDescent="0.25">
      <c r="A3770" s="565"/>
      <c r="B3770" s="565"/>
      <c r="C3770" s="565"/>
      <c r="D3770" s="564"/>
      <c r="E3770" s="5"/>
      <c r="F3770"/>
      <c r="G3770" s="5"/>
      <c r="I3770" s="232"/>
    </row>
    <row r="3771" spans="1:9" x14ac:dyDescent="0.25">
      <c r="A3771" s="565"/>
      <c r="B3771" s="565"/>
      <c r="C3771" s="565"/>
      <c r="D3771" s="564"/>
      <c r="E3771" s="5"/>
      <c r="F3771"/>
      <c r="G3771" s="5"/>
      <c r="I3771" s="232"/>
    </row>
    <row r="3772" spans="1:9" x14ac:dyDescent="0.25">
      <c r="A3772" s="565"/>
      <c r="B3772" s="565"/>
      <c r="C3772" s="565"/>
      <c r="D3772" s="564"/>
      <c r="E3772" s="5"/>
      <c r="F3772"/>
      <c r="G3772" s="5"/>
      <c r="I3772" s="232"/>
    </row>
    <row r="3773" spans="1:9" x14ac:dyDescent="0.25">
      <c r="A3773" s="565"/>
      <c r="B3773" s="565"/>
      <c r="C3773" s="565"/>
      <c r="D3773" s="564"/>
      <c r="E3773" s="5"/>
      <c r="F3773"/>
      <c r="G3773" s="5"/>
      <c r="I3773" s="232"/>
    </row>
    <row r="3774" spans="1:9" x14ac:dyDescent="0.25">
      <c r="A3774" s="565"/>
      <c r="B3774" s="565"/>
      <c r="C3774" s="565"/>
      <c r="D3774" s="564"/>
      <c r="E3774" s="5"/>
      <c r="F3774"/>
      <c r="G3774" s="5"/>
      <c r="I3774" s="232"/>
    </row>
    <row r="3775" spans="1:9" x14ac:dyDescent="0.25">
      <c r="A3775" s="565"/>
      <c r="B3775" s="565"/>
      <c r="C3775" s="565"/>
      <c r="D3775" s="564"/>
      <c r="E3775" s="5"/>
      <c r="F3775"/>
      <c r="G3775" s="5"/>
      <c r="I3775" s="232"/>
    </row>
    <row r="3776" spans="1:9" x14ac:dyDescent="0.25">
      <c r="A3776" s="565"/>
      <c r="B3776" s="565"/>
      <c r="C3776" s="565"/>
      <c r="D3776" s="564"/>
      <c r="E3776" s="5"/>
      <c r="F3776"/>
      <c r="G3776" s="5"/>
      <c r="I3776" s="232"/>
    </row>
    <row r="3777" spans="1:9" x14ac:dyDescent="0.25">
      <c r="A3777" s="565"/>
      <c r="B3777" s="565"/>
      <c r="C3777" s="565"/>
      <c r="D3777" s="564"/>
      <c r="E3777" s="5"/>
      <c r="F3777"/>
      <c r="G3777" s="5"/>
      <c r="I3777" s="232"/>
    </row>
    <row r="3778" spans="1:9" x14ac:dyDescent="0.25">
      <c r="A3778" s="565"/>
      <c r="B3778" s="565"/>
      <c r="C3778" s="565"/>
      <c r="D3778" s="564"/>
      <c r="E3778" s="5"/>
      <c r="F3778"/>
      <c r="G3778" s="5"/>
      <c r="I3778" s="232"/>
    </row>
    <row r="3779" spans="1:9" x14ac:dyDescent="0.25">
      <c r="A3779" s="565"/>
      <c r="B3779" s="565"/>
      <c r="C3779" s="565"/>
      <c r="D3779" s="564"/>
      <c r="E3779" s="5"/>
      <c r="F3779"/>
      <c r="G3779" s="5"/>
      <c r="I3779" s="232"/>
    </row>
    <row r="3780" spans="1:9" x14ac:dyDescent="0.25">
      <c r="A3780" s="565"/>
      <c r="B3780" s="565"/>
      <c r="C3780" s="565"/>
      <c r="D3780" s="564"/>
      <c r="E3780" s="5"/>
      <c r="F3780"/>
      <c r="G3780" s="5"/>
      <c r="I3780" s="232"/>
    </row>
    <row r="3781" spans="1:9" x14ac:dyDescent="0.25">
      <c r="A3781" s="565"/>
      <c r="B3781" s="565"/>
      <c r="C3781" s="565"/>
      <c r="D3781" s="564"/>
      <c r="E3781" s="5"/>
      <c r="F3781"/>
      <c r="G3781" s="5"/>
      <c r="I3781" s="232"/>
    </row>
    <row r="3782" spans="1:9" x14ac:dyDescent="0.25">
      <c r="A3782" s="565"/>
      <c r="B3782" s="565"/>
      <c r="C3782" s="565"/>
      <c r="D3782" s="564"/>
      <c r="E3782" s="5"/>
      <c r="F3782"/>
      <c r="G3782" s="5"/>
      <c r="I3782" s="232"/>
    </row>
    <row r="3783" spans="1:9" x14ac:dyDescent="0.25">
      <c r="A3783" s="565"/>
      <c r="B3783" s="565"/>
      <c r="C3783" s="565"/>
      <c r="D3783" s="564"/>
      <c r="E3783" s="5"/>
      <c r="F3783"/>
      <c r="G3783" s="5"/>
      <c r="I3783" s="232"/>
    </row>
    <row r="3784" spans="1:9" x14ac:dyDescent="0.25">
      <c r="A3784" s="565"/>
      <c r="B3784" s="565"/>
      <c r="C3784" s="565"/>
      <c r="D3784" s="564"/>
      <c r="E3784" s="5"/>
      <c r="F3784"/>
      <c r="G3784" s="5"/>
      <c r="I3784" s="232"/>
    </row>
    <row r="3785" spans="1:9" x14ac:dyDescent="0.25">
      <c r="A3785" s="565"/>
      <c r="B3785" s="565"/>
      <c r="C3785" s="565"/>
      <c r="D3785" s="564"/>
      <c r="E3785" s="5"/>
      <c r="F3785"/>
      <c r="G3785" s="5"/>
      <c r="I3785" s="232"/>
    </row>
    <row r="3786" spans="1:9" x14ac:dyDescent="0.25">
      <c r="A3786" s="565"/>
      <c r="B3786" s="565"/>
      <c r="C3786" s="565"/>
      <c r="D3786" s="564"/>
      <c r="E3786" s="5"/>
      <c r="F3786"/>
      <c r="G3786" s="5"/>
      <c r="I3786" s="232"/>
    </row>
    <row r="3787" spans="1:9" x14ac:dyDescent="0.25">
      <c r="A3787" s="565"/>
      <c r="B3787" s="565"/>
      <c r="C3787" s="565"/>
      <c r="D3787" s="564"/>
      <c r="E3787" s="5"/>
      <c r="F3787"/>
      <c r="G3787" s="5"/>
      <c r="I3787" s="232"/>
    </row>
    <row r="3788" spans="1:9" x14ac:dyDescent="0.25">
      <c r="A3788" s="565"/>
      <c r="B3788" s="565"/>
      <c r="C3788" s="565"/>
      <c r="D3788" s="564"/>
      <c r="E3788" s="5"/>
      <c r="F3788"/>
      <c r="G3788" s="5"/>
      <c r="I3788" s="232"/>
    </row>
    <row r="3789" spans="1:9" x14ac:dyDescent="0.25">
      <c r="A3789" s="565"/>
      <c r="B3789" s="565"/>
      <c r="C3789" s="565"/>
      <c r="D3789" s="564"/>
      <c r="E3789" s="5"/>
      <c r="F3789"/>
      <c r="G3789" s="5"/>
      <c r="I3789" s="232"/>
    </row>
    <row r="3790" spans="1:9" x14ac:dyDescent="0.25">
      <c r="A3790" s="565"/>
      <c r="B3790" s="565"/>
      <c r="C3790" s="565"/>
      <c r="D3790" s="564"/>
      <c r="E3790" s="5"/>
      <c r="F3790"/>
      <c r="G3790" s="5"/>
      <c r="I3790" s="232"/>
    </row>
    <row r="3791" spans="1:9" x14ac:dyDescent="0.25">
      <c r="A3791" s="565"/>
      <c r="B3791" s="565"/>
      <c r="C3791" s="565"/>
      <c r="D3791" s="564"/>
      <c r="E3791" s="5"/>
      <c r="F3791"/>
      <c r="G3791" s="5"/>
      <c r="I3791" s="232"/>
    </row>
    <row r="3792" spans="1:9" x14ac:dyDescent="0.25">
      <c r="A3792" s="565"/>
      <c r="B3792" s="565"/>
      <c r="C3792" s="565"/>
      <c r="D3792" s="564"/>
      <c r="E3792" s="5"/>
      <c r="F3792"/>
      <c r="G3792" s="5"/>
      <c r="I3792" s="232"/>
    </row>
    <row r="3793" spans="1:9" x14ac:dyDescent="0.25">
      <c r="A3793" s="565"/>
      <c r="B3793" s="565"/>
      <c r="C3793" s="565"/>
      <c r="D3793" s="564"/>
      <c r="E3793" s="5"/>
      <c r="F3793"/>
      <c r="G3793" s="5"/>
      <c r="I3793" s="232"/>
    </row>
    <row r="3794" spans="1:9" x14ac:dyDescent="0.25">
      <c r="A3794" s="565"/>
      <c r="B3794" s="565"/>
      <c r="C3794" s="565"/>
      <c r="D3794" s="564"/>
      <c r="E3794" s="5"/>
      <c r="F3794"/>
      <c r="G3794" s="5"/>
      <c r="I3794" s="232"/>
    </row>
    <row r="3795" spans="1:9" x14ac:dyDescent="0.25">
      <c r="A3795" s="565"/>
      <c r="B3795" s="565"/>
      <c r="C3795" s="565"/>
      <c r="D3795" s="564"/>
      <c r="E3795" s="5"/>
      <c r="F3795"/>
      <c r="G3795" s="5"/>
      <c r="I3795" s="232"/>
    </row>
    <row r="3796" spans="1:9" x14ac:dyDescent="0.25">
      <c r="A3796" s="565"/>
      <c r="B3796" s="565"/>
      <c r="C3796" s="565"/>
      <c r="D3796" s="564"/>
      <c r="E3796" s="5"/>
      <c r="F3796"/>
      <c r="G3796" s="5"/>
      <c r="I3796" s="232"/>
    </row>
    <row r="3797" spans="1:9" x14ac:dyDescent="0.25">
      <c r="A3797" s="565"/>
      <c r="B3797" s="565"/>
      <c r="C3797" s="565"/>
      <c r="D3797" s="564"/>
      <c r="E3797" s="5"/>
      <c r="F3797"/>
      <c r="G3797" s="5"/>
      <c r="I3797" s="232"/>
    </row>
    <row r="3798" spans="1:9" x14ac:dyDescent="0.25">
      <c r="A3798" s="565"/>
      <c r="B3798" s="565"/>
      <c r="C3798" s="565"/>
      <c r="D3798" s="564"/>
      <c r="E3798" s="5"/>
      <c r="F3798"/>
      <c r="G3798" s="5"/>
      <c r="I3798" s="232"/>
    </row>
    <row r="3799" spans="1:9" x14ac:dyDescent="0.25">
      <c r="A3799" s="565"/>
      <c r="B3799" s="565"/>
      <c r="C3799" s="565"/>
      <c r="D3799" s="564"/>
      <c r="E3799" s="5"/>
      <c r="F3799"/>
      <c r="G3799" s="5"/>
      <c r="I3799" s="232"/>
    </row>
    <row r="3800" spans="1:9" x14ac:dyDescent="0.25">
      <c r="A3800" s="565"/>
      <c r="B3800" s="565"/>
      <c r="C3800" s="565"/>
      <c r="D3800" s="564"/>
      <c r="E3800" s="5"/>
      <c r="F3800"/>
      <c r="G3800" s="5"/>
      <c r="I3800" s="232"/>
    </row>
    <row r="3801" spans="1:9" x14ac:dyDescent="0.25">
      <c r="A3801" s="565"/>
      <c r="B3801" s="565"/>
      <c r="C3801" s="565"/>
      <c r="D3801" s="564"/>
      <c r="E3801" s="5"/>
      <c r="F3801"/>
      <c r="G3801" s="5"/>
      <c r="I3801" s="232"/>
    </row>
    <row r="3802" spans="1:9" x14ac:dyDescent="0.25">
      <c r="A3802" s="565"/>
      <c r="B3802" s="565"/>
      <c r="C3802" s="565"/>
      <c r="D3802" s="564"/>
      <c r="E3802" s="5"/>
      <c r="F3802"/>
      <c r="G3802" s="5"/>
      <c r="I3802" s="232"/>
    </row>
    <row r="3803" spans="1:9" x14ac:dyDescent="0.25">
      <c r="A3803" s="565"/>
      <c r="B3803" s="565"/>
      <c r="C3803" s="565"/>
      <c r="D3803" s="564"/>
      <c r="E3803" s="5"/>
      <c r="F3803"/>
      <c r="G3803" s="5"/>
      <c r="I3803" s="232"/>
    </row>
    <row r="3804" spans="1:9" x14ac:dyDescent="0.25">
      <c r="A3804" s="565"/>
      <c r="B3804" s="565"/>
      <c r="C3804" s="565"/>
      <c r="D3804" s="564"/>
      <c r="E3804" s="5"/>
      <c r="F3804"/>
      <c r="G3804" s="5"/>
      <c r="I3804" s="232"/>
    </row>
    <row r="3805" spans="1:9" x14ac:dyDescent="0.25">
      <c r="A3805" s="565"/>
      <c r="B3805" s="565"/>
      <c r="C3805" s="565"/>
      <c r="D3805" s="564"/>
      <c r="E3805" s="5"/>
      <c r="F3805"/>
      <c r="G3805" s="5"/>
      <c r="I3805" s="232"/>
    </row>
    <row r="3806" spans="1:9" x14ac:dyDescent="0.25">
      <c r="A3806" s="565"/>
      <c r="B3806" s="565"/>
      <c r="C3806" s="565"/>
      <c r="D3806" s="564"/>
      <c r="E3806" s="5"/>
      <c r="F3806"/>
      <c r="G3806" s="5"/>
      <c r="I3806" s="232"/>
    </row>
    <row r="3807" spans="1:9" x14ac:dyDescent="0.25">
      <c r="A3807" s="565"/>
      <c r="B3807" s="565"/>
      <c r="C3807" s="565"/>
      <c r="D3807" s="564"/>
      <c r="E3807" s="5"/>
      <c r="F3807"/>
      <c r="G3807" s="5"/>
      <c r="I3807" s="232"/>
    </row>
    <row r="3808" spans="1:9" x14ac:dyDescent="0.25">
      <c r="A3808" s="565"/>
      <c r="B3808" s="565"/>
      <c r="C3808" s="565"/>
      <c r="D3808" s="564"/>
      <c r="E3808" s="5"/>
      <c r="F3808"/>
      <c r="G3808" s="5"/>
      <c r="I3808" s="232"/>
    </row>
    <row r="3809" spans="1:9" x14ac:dyDescent="0.25">
      <c r="A3809" s="565"/>
      <c r="B3809" s="565"/>
      <c r="C3809" s="565"/>
      <c r="D3809" s="564"/>
      <c r="E3809" s="5"/>
      <c r="F3809"/>
      <c r="G3809" s="5"/>
      <c r="I3809" s="232"/>
    </row>
    <row r="3810" spans="1:9" x14ac:dyDescent="0.25">
      <c r="A3810" s="565"/>
      <c r="B3810" s="565"/>
      <c r="C3810" s="565"/>
      <c r="D3810" s="564"/>
      <c r="E3810" s="5"/>
      <c r="F3810"/>
      <c r="G3810" s="5"/>
      <c r="I3810" s="232"/>
    </row>
    <row r="3811" spans="1:9" x14ac:dyDescent="0.25">
      <c r="A3811" s="565"/>
      <c r="B3811" s="565"/>
      <c r="C3811" s="565"/>
      <c r="D3811" s="564"/>
      <c r="E3811" s="5"/>
      <c r="F3811"/>
      <c r="G3811" s="5"/>
      <c r="I3811" s="232"/>
    </row>
    <row r="3812" spans="1:9" x14ac:dyDescent="0.25">
      <c r="A3812" s="565"/>
      <c r="B3812" s="565"/>
      <c r="C3812" s="565"/>
      <c r="D3812" s="564"/>
      <c r="E3812" s="5"/>
      <c r="F3812"/>
      <c r="G3812" s="5"/>
      <c r="I3812" s="232"/>
    </row>
    <row r="3813" spans="1:9" x14ac:dyDescent="0.25">
      <c r="A3813" s="565"/>
      <c r="B3813" s="565"/>
      <c r="C3813" s="565"/>
      <c r="D3813" s="564"/>
      <c r="E3813" s="5"/>
      <c r="F3813"/>
      <c r="G3813" s="5"/>
      <c r="I3813" s="232"/>
    </row>
    <row r="3814" spans="1:9" x14ac:dyDescent="0.25">
      <c r="A3814" s="565"/>
      <c r="B3814" s="565"/>
      <c r="C3814" s="565"/>
      <c r="D3814" s="564"/>
      <c r="E3814" s="5"/>
      <c r="F3814"/>
      <c r="G3814" s="5"/>
      <c r="I3814" s="232"/>
    </row>
    <row r="3815" spans="1:9" x14ac:dyDescent="0.25">
      <c r="A3815" s="565"/>
      <c r="B3815" s="565"/>
      <c r="C3815" s="565"/>
      <c r="D3815" s="564"/>
      <c r="E3815" s="5"/>
      <c r="F3815"/>
      <c r="G3815" s="5"/>
      <c r="I3815" s="232"/>
    </row>
    <row r="3816" spans="1:9" x14ac:dyDescent="0.25">
      <c r="A3816" s="565"/>
      <c r="B3816" s="565"/>
      <c r="C3816" s="565"/>
      <c r="D3816" s="564"/>
      <c r="E3816" s="5"/>
      <c r="F3816"/>
      <c r="G3816" s="5"/>
      <c r="I3816" s="232"/>
    </row>
    <row r="3817" spans="1:9" x14ac:dyDescent="0.25">
      <c r="A3817" s="565"/>
      <c r="B3817" s="565"/>
      <c r="C3817" s="565"/>
      <c r="D3817" s="564"/>
      <c r="E3817" s="5"/>
      <c r="F3817"/>
      <c r="G3817" s="5"/>
      <c r="I3817" s="232"/>
    </row>
    <row r="3818" spans="1:9" x14ac:dyDescent="0.25">
      <c r="A3818" s="565"/>
      <c r="B3818" s="565"/>
      <c r="C3818" s="565"/>
      <c r="D3818" s="564"/>
      <c r="E3818" s="5"/>
      <c r="F3818"/>
      <c r="G3818" s="5"/>
      <c r="I3818" s="232"/>
    </row>
    <row r="3819" spans="1:9" x14ac:dyDescent="0.25">
      <c r="A3819" s="565"/>
      <c r="B3819" s="565"/>
      <c r="C3819" s="565"/>
      <c r="D3819" s="564"/>
      <c r="E3819" s="5"/>
      <c r="F3819"/>
      <c r="G3819" s="5"/>
      <c r="I3819" s="232"/>
    </row>
    <row r="3820" spans="1:9" x14ac:dyDescent="0.25">
      <c r="A3820" s="565"/>
      <c r="B3820" s="565"/>
      <c r="C3820" s="565"/>
      <c r="D3820" s="564"/>
      <c r="E3820" s="5"/>
      <c r="F3820"/>
      <c r="G3820" s="5"/>
      <c r="I3820" s="232"/>
    </row>
    <row r="3821" spans="1:9" x14ac:dyDescent="0.25">
      <c r="A3821" s="565"/>
      <c r="B3821" s="565"/>
      <c r="C3821" s="565"/>
      <c r="D3821" s="564"/>
      <c r="E3821" s="5"/>
      <c r="F3821"/>
      <c r="G3821" s="5"/>
      <c r="I3821" s="232"/>
    </row>
    <row r="3822" spans="1:9" x14ac:dyDescent="0.25">
      <c r="A3822" s="565"/>
      <c r="B3822" s="565"/>
      <c r="C3822" s="565"/>
      <c r="D3822" s="564"/>
      <c r="E3822" s="5"/>
      <c r="F3822"/>
      <c r="G3822" s="5"/>
      <c r="I3822" s="232"/>
    </row>
    <row r="3823" spans="1:9" x14ac:dyDescent="0.25">
      <c r="A3823" s="565"/>
      <c r="B3823" s="565"/>
      <c r="C3823" s="565"/>
      <c r="D3823" s="564"/>
      <c r="E3823" s="5"/>
      <c r="F3823"/>
      <c r="G3823" s="5"/>
      <c r="I3823" s="232"/>
    </row>
    <row r="3824" spans="1:9" x14ac:dyDescent="0.25">
      <c r="A3824" s="565"/>
      <c r="B3824" s="565"/>
      <c r="C3824" s="565"/>
      <c r="D3824" s="564"/>
      <c r="E3824" s="5"/>
      <c r="F3824"/>
      <c r="G3824" s="5"/>
      <c r="I3824" s="232"/>
    </row>
    <row r="3825" spans="1:9" x14ac:dyDescent="0.25">
      <c r="A3825" s="565"/>
      <c r="B3825" s="565"/>
      <c r="C3825" s="565"/>
      <c r="D3825" s="564"/>
      <c r="E3825" s="5"/>
      <c r="F3825"/>
      <c r="G3825" s="5"/>
      <c r="I3825" s="232"/>
    </row>
    <row r="3826" spans="1:9" x14ac:dyDescent="0.25">
      <c r="A3826" s="565"/>
      <c r="B3826" s="565"/>
      <c r="C3826" s="565"/>
      <c r="D3826" s="564"/>
      <c r="E3826" s="5"/>
      <c r="F3826"/>
      <c r="G3826" s="5"/>
      <c r="I3826" s="232"/>
    </row>
    <row r="3827" spans="1:9" x14ac:dyDescent="0.25">
      <c r="A3827" s="565"/>
      <c r="B3827" s="565"/>
      <c r="C3827" s="565"/>
      <c r="D3827" s="564"/>
      <c r="E3827" s="5"/>
      <c r="F3827"/>
      <c r="G3827" s="5"/>
      <c r="I3827" s="232"/>
    </row>
    <row r="3828" spans="1:9" x14ac:dyDescent="0.25">
      <c r="A3828" s="565"/>
      <c r="B3828" s="565"/>
      <c r="C3828" s="565"/>
      <c r="D3828" s="564"/>
      <c r="E3828" s="5"/>
      <c r="F3828"/>
      <c r="G3828" s="5"/>
      <c r="I3828" s="232"/>
    </row>
    <row r="3829" spans="1:9" x14ac:dyDescent="0.25">
      <c r="A3829" s="565"/>
      <c r="B3829" s="565"/>
      <c r="C3829" s="565"/>
      <c r="D3829" s="564"/>
      <c r="E3829" s="5"/>
      <c r="F3829"/>
      <c r="G3829" s="5"/>
      <c r="I3829" s="232"/>
    </row>
    <row r="3830" spans="1:9" x14ac:dyDescent="0.25">
      <c r="A3830" s="565"/>
      <c r="B3830" s="565"/>
      <c r="C3830" s="565"/>
      <c r="D3830" s="564"/>
      <c r="E3830" s="5"/>
      <c r="F3830"/>
      <c r="G3830" s="5"/>
      <c r="I3830" s="232"/>
    </row>
    <row r="3831" spans="1:9" x14ac:dyDescent="0.25">
      <c r="A3831" s="565"/>
      <c r="B3831" s="565"/>
      <c r="C3831" s="565"/>
      <c r="D3831" s="564"/>
      <c r="E3831" s="5"/>
      <c r="F3831"/>
      <c r="G3831" s="5"/>
      <c r="I3831" s="232"/>
    </row>
    <row r="3832" spans="1:9" x14ac:dyDescent="0.25">
      <c r="A3832" s="565"/>
      <c r="B3832" s="565"/>
      <c r="C3832" s="565"/>
      <c r="D3832" s="564"/>
      <c r="E3832" s="5"/>
      <c r="F3832"/>
      <c r="G3832" s="5"/>
      <c r="I3832" s="232"/>
    </row>
    <row r="3833" spans="1:9" x14ac:dyDescent="0.25">
      <c r="A3833" s="565"/>
      <c r="B3833" s="565"/>
      <c r="C3833" s="565"/>
      <c r="D3833" s="564"/>
      <c r="E3833" s="5"/>
      <c r="F3833"/>
      <c r="G3833" s="5"/>
      <c r="I3833" s="232"/>
    </row>
    <row r="3834" spans="1:9" x14ac:dyDescent="0.25">
      <c r="A3834" s="565"/>
      <c r="B3834" s="565"/>
      <c r="C3834" s="565"/>
      <c r="D3834" s="564"/>
      <c r="E3834" s="5"/>
      <c r="F3834"/>
      <c r="G3834" s="5"/>
      <c r="I3834" s="232"/>
    </row>
    <row r="3835" spans="1:9" x14ac:dyDescent="0.25">
      <c r="A3835" s="565"/>
      <c r="B3835" s="565"/>
      <c r="C3835" s="565"/>
      <c r="D3835" s="564"/>
      <c r="E3835" s="5"/>
      <c r="F3835"/>
      <c r="G3835" s="5"/>
      <c r="I3835" s="232"/>
    </row>
    <row r="3836" spans="1:9" x14ac:dyDescent="0.25">
      <c r="A3836" s="565"/>
      <c r="B3836" s="565"/>
      <c r="C3836" s="565"/>
      <c r="D3836" s="564"/>
      <c r="E3836" s="5"/>
      <c r="F3836"/>
      <c r="G3836" s="5"/>
      <c r="I3836" s="232"/>
    </row>
    <row r="3837" spans="1:9" x14ac:dyDescent="0.25">
      <c r="A3837" s="565"/>
      <c r="B3837" s="565"/>
      <c r="C3837" s="565"/>
      <c r="D3837" s="564"/>
      <c r="E3837" s="5"/>
      <c r="F3837"/>
      <c r="G3837" s="5"/>
      <c r="I3837" s="232"/>
    </row>
    <row r="3838" spans="1:9" x14ac:dyDescent="0.25">
      <c r="A3838" s="565"/>
      <c r="B3838" s="565"/>
      <c r="C3838" s="565"/>
      <c r="D3838" s="564"/>
      <c r="E3838" s="5"/>
      <c r="F3838"/>
      <c r="G3838" s="5"/>
      <c r="I3838" s="232"/>
    </row>
    <row r="3839" spans="1:9" x14ac:dyDescent="0.25">
      <c r="A3839" s="565"/>
      <c r="B3839" s="565"/>
      <c r="C3839" s="565"/>
      <c r="D3839" s="564"/>
      <c r="E3839" s="5"/>
      <c r="F3839"/>
      <c r="G3839" s="5"/>
      <c r="I3839" s="232"/>
    </row>
    <row r="3840" spans="1:9" x14ac:dyDescent="0.25">
      <c r="A3840" s="565"/>
      <c r="B3840" s="565"/>
      <c r="C3840" s="565"/>
      <c r="D3840" s="564"/>
      <c r="E3840" s="5"/>
      <c r="F3840"/>
      <c r="G3840" s="5"/>
      <c r="I3840" s="232"/>
    </row>
    <row r="3841" spans="1:9" x14ac:dyDescent="0.25">
      <c r="A3841" s="565"/>
      <c r="B3841" s="565"/>
      <c r="C3841" s="565"/>
      <c r="D3841" s="564"/>
      <c r="E3841" s="5"/>
      <c r="F3841"/>
      <c r="G3841" s="5"/>
      <c r="I3841" s="232"/>
    </row>
    <row r="3842" spans="1:9" x14ac:dyDescent="0.25">
      <c r="A3842" s="565"/>
      <c r="B3842" s="565"/>
      <c r="C3842" s="565"/>
      <c r="D3842" s="564"/>
      <c r="E3842" s="5"/>
      <c r="F3842"/>
      <c r="G3842" s="5"/>
      <c r="I3842" s="232"/>
    </row>
    <row r="3843" spans="1:9" x14ac:dyDescent="0.25">
      <c r="A3843" s="565"/>
      <c r="B3843" s="565"/>
      <c r="C3843" s="565"/>
      <c r="D3843" s="564"/>
      <c r="E3843" s="5"/>
      <c r="F3843"/>
      <c r="G3843" s="5"/>
      <c r="I3843" s="232"/>
    </row>
    <row r="3844" spans="1:9" x14ac:dyDescent="0.25">
      <c r="A3844" s="565"/>
      <c r="B3844" s="565"/>
      <c r="C3844" s="565"/>
      <c r="D3844" s="564"/>
      <c r="E3844" s="5"/>
      <c r="F3844"/>
      <c r="G3844" s="5"/>
      <c r="I3844" s="232"/>
    </row>
    <row r="3845" spans="1:9" x14ac:dyDescent="0.25">
      <c r="A3845" s="565"/>
      <c r="B3845" s="565"/>
      <c r="C3845" s="565"/>
      <c r="D3845" s="564"/>
      <c r="E3845" s="5"/>
      <c r="F3845"/>
      <c r="G3845" s="5"/>
      <c r="I3845" s="232"/>
    </row>
    <row r="3846" spans="1:9" x14ac:dyDescent="0.25">
      <c r="A3846" s="565"/>
      <c r="B3846" s="565"/>
      <c r="C3846" s="565"/>
      <c r="D3846" s="564"/>
      <c r="E3846" s="5"/>
      <c r="F3846"/>
      <c r="G3846" s="5"/>
      <c r="I3846" s="232"/>
    </row>
    <row r="3847" spans="1:9" x14ac:dyDescent="0.25">
      <c r="A3847" s="565"/>
      <c r="B3847" s="565"/>
      <c r="C3847" s="565"/>
      <c r="D3847" s="564"/>
      <c r="E3847" s="5"/>
      <c r="F3847"/>
      <c r="G3847" s="5"/>
      <c r="I3847" s="232"/>
    </row>
    <row r="3848" spans="1:9" x14ac:dyDescent="0.25">
      <c r="A3848" s="565"/>
      <c r="B3848" s="565"/>
      <c r="C3848" s="565"/>
      <c r="D3848" s="564"/>
      <c r="E3848" s="5"/>
      <c r="F3848"/>
      <c r="G3848" s="5"/>
      <c r="I3848" s="232"/>
    </row>
    <row r="3849" spans="1:9" x14ac:dyDescent="0.25">
      <c r="A3849" s="565"/>
      <c r="B3849" s="565"/>
      <c r="C3849" s="565"/>
      <c r="D3849" s="564"/>
      <c r="E3849" s="5"/>
      <c r="F3849"/>
      <c r="G3849" s="5"/>
      <c r="I3849" s="232"/>
    </row>
    <row r="3850" spans="1:9" x14ac:dyDescent="0.25">
      <c r="A3850" s="565"/>
      <c r="B3850" s="565"/>
      <c r="C3850" s="565"/>
      <c r="D3850" s="564"/>
      <c r="E3850" s="5"/>
      <c r="F3850"/>
      <c r="G3850" s="5"/>
      <c r="I3850" s="232"/>
    </row>
    <row r="3851" spans="1:9" x14ac:dyDescent="0.25">
      <c r="A3851" s="565"/>
      <c r="B3851" s="565"/>
      <c r="C3851" s="565"/>
      <c r="D3851" s="564"/>
      <c r="E3851" s="5"/>
      <c r="F3851"/>
      <c r="G3851" s="5"/>
      <c r="I3851" s="232"/>
    </row>
    <row r="3852" spans="1:9" x14ac:dyDescent="0.25">
      <c r="A3852" s="565"/>
      <c r="B3852" s="565"/>
      <c r="C3852" s="565"/>
      <c r="D3852" s="564"/>
      <c r="E3852" s="5"/>
      <c r="F3852"/>
      <c r="G3852" s="5"/>
      <c r="I3852" s="232"/>
    </row>
    <row r="3853" spans="1:9" x14ac:dyDescent="0.25">
      <c r="A3853" s="565"/>
      <c r="B3853" s="565"/>
      <c r="C3853" s="565"/>
      <c r="D3853" s="564"/>
      <c r="E3853" s="5"/>
      <c r="F3853"/>
      <c r="G3853" s="5"/>
      <c r="I3853" s="232"/>
    </row>
    <row r="3854" spans="1:9" x14ac:dyDescent="0.25">
      <c r="A3854" s="565"/>
      <c r="B3854" s="565"/>
      <c r="C3854" s="565"/>
      <c r="D3854" s="564"/>
      <c r="E3854" s="5"/>
      <c r="F3854"/>
      <c r="G3854" s="5"/>
      <c r="I3854" s="232"/>
    </row>
    <row r="3855" spans="1:9" x14ac:dyDescent="0.25">
      <c r="A3855" s="565"/>
      <c r="B3855" s="565"/>
      <c r="C3855" s="565"/>
      <c r="D3855" s="564"/>
      <c r="E3855" s="5"/>
      <c r="F3855"/>
      <c r="G3855" s="5"/>
      <c r="I3855" s="232"/>
    </row>
    <row r="3856" spans="1:9" x14ac:dyDescent="0.25">
      <c r="A3856" s="565"/>
      <c r="B3856" s="565"/>
      <c r="C3856" s="565"/>
      <c r="D3856" s="564"/>
      <c r="E3856" s="5"/>
      <c r="F3856"/>
      <c r="G3856" s="5"/>
      <c r="I3856" s="232"/>
    </row>
    <row r="3857" spans="1:9" x14ac:dyDescent="0.25">
      <c r="A3857" s="565"/>
      <c r="B3857" s="565"/>
      <c r="C3857" s="565"/>
      <c r="D3857" s="564"/>
      <c r="E3857" s="5"/>
      <c r="F3857"/>
      <c r="G3857" s="5"/>
      <c r="I3857" s="232"/>
    </row>
    <row r="3858" spans="1:9" x14ac:dyDescent="0.25">
      <c r="A3858" s="565"/>
      <c r="B3858" s="565"/>
      <c r="C3858" s="565"/>
      <c r="D3858" s="564"/>
      <c r="E3858" s="5"/>
      <c r="F3858"/>
      <c r="G3858" s="5"/>
      <c r="I3858" s="232"/>
    </row>
    <row r="3859" spans="1:9" x14ac:dyDescent="0.25">
      <c r="A3859" s="565"/>
      <c r="B3859" s="565"/>
      <c r="C3859" s="565"/>
      <c r="D3859" s="564"/>
      <c r="E3859" s="5"/>
      <c r="F3859"/>
      <c r="G3859" s="5"/>
      <c r="I3859" s="232"/>
    </row>
    <row r="3860" spans="1:9" x14ac:dyDescent="0.25">
      <c r="A3860" s="565"/>
      <c r="B3860" s="565"/>
      <c r="C3860" s="565"/>
      <c r="D3860" s="564"/>
      <c r="E3860" s="5"/>
      <c r="F3860"/>
      <c r="G3860" s="5"/>
      <c r="I3860" s="232"/>
    </row>
    <row r="3861" spans="1:9" x14ac:dyDescent="0.25">
      <c r="A3861" s="565"/>
      <c r="B3861" s="565"/>
      <c r="C3861" s="565"/>
      <c r="D3861" s="564"/>
      <c r="E3861" s="5"/>
      <c r="F3861"/>
      <c r="G3861" s="5"/>
      <c r="I3861" s="232"/>
    </row>
    <row r="3862" spans="1:9" x14ac:dyDescent="0.25">
      <c r="A3862" s="565"/>
      <c r="B3862" s="565"/>
      <c r="C3862" s="565"/>
      <c r="D3862" s="564"/>
      <c r="E3862" s="5"/>
      <c r="F3862"/>
      <c r="G3862" s="5"/>
      <c r="I3862" s="232"/>
    </row>
    <row r="3863" spans="1:9" x14ac:dyDescent="0.25">
      <c r="A3863" s="565"/>
      <c r="B3863" s="565"/>
      <c r="C3863" s="565"/>
      <c r="D3863" s="564"/>
      <c r="E3863" s="5"/>
      <c r="F3863"/>
      <c r="G3863" s="5"/>
      <c r="I3863" s="232"/>
    </row>
    <row r="3864" spans="1:9" x14ac:dyDescent="0.25">
      <c r="A3864" s="565"/>
      <c r="B3864" s="565"/>
      <c r="C3864" s="565"/>
      <c r="D3864" s="564"/>
      <c r="E3864" s="5"/>
      <c r="F3864"/>
      <c r="G3864" s="5"/>
      <c r="I3864" s="232"/>
    </row>
    <row r="3865" spans="1:9" x14ac:dyDescent="0.25">
      <c r="A3865" s="565"/>
      <c r="B3865" s="565"/>
      <c r="C3865" s="565"/>
      <c r="D3865" s="564"/>
      <c r="E3865" s="5"/>
      <c r="F3865"/>
      <c r="G3865" s="5"/>
      <c r="I3865" s="232"/>
    </row>
    <row r="3866" spans="1:9" x14ac:dyDescent="0.25">
      <c r="A3866" s="565"/>
      <c r="B3866" s="565"/>
      <c r="C3866" s="565"/>
      <c r="D3866" s="564"/>
      <c r="E3866" s="5"/>
      <c r="F3866"/>
      <c r="G3866" s="5"/>
      <c r="I3866" s="232"/>
    </row>
    <row r="3867" spans="1:9" x14ac:dyDescent="0.25">
      <c r="A3867" s="565"/>
      <c r="B3867" s="565"/>
      <c r="C3867" s="565"/>
      <c r="D3867" s="564"/>
      <c r="E3867" s="5"/>
      <c r="F3867"/>
      <c r="G3867" s="5"/>
      <c r="I3867" s="232"/>
    </row>
    <row r="3868" spans="1:9" x14ac:dyDescent="0.25">
      <c r="A3868" s="565"/>
      <c r="B3868" s="565"/>
      <c r="C3868" s="565"/>
      <c r="D3868" s="564"/>
      <c r="E3868" s="5"/>
      <c r="F3868"/>
      <c r="G3868" s="5"/>
      <c r="I3868" s="232"/>
    </row>
    <row r="3869" spans="1:9" x14ac:dyDescent="0.25">
      <c r="A3869" s="565"/>
      <c r="B3869" s="565"/>
      <c r="C3869" s="565"/>
      <c r="D3869" s="564"/>
      <c r="E3869" s="5"/>
      <c r="F3869"/>
      <c r="G3869" s="5"/>
      <c r="I3869" s="232"/>
    </row>
    <row r="3870" spans="1:9" x14ac:dyDescent="0.25">
      <c r="A3870" s="565"/>
      <c r="B3870" s="565"/>
      <c r="C3870" s="565"/>
      <c r="D3870" s="564"/>
      <c r="E3870" s="5"/>
      <c r="F3870"/>
      <c r="G3870" s="5"/>
      <c r="I3870" s="232"/>
    </row>
    <row r="3871" spans="1:9" x14ac:dyDescent="0.25">
      <c r="A3871" s="565"/>
      <c r="B3871" s="565"/>
      <c r="C3871" s="565"/>
      <c r="D3871" s="564"/>
      <c r="E3871" s="5"/>
      <c r="F3871"/>
      <c r="G3871" s="5"/>
      <c r="I3871" s="232"/>
    </row>
    <row r="3872" spans="1:9" x14ac:dyDescent="0.25">
      <c r="A3872" s="565"/>
      <c r="B3872" s="565"/>
      <c r="C3872" s="565"/>
      <c r="D3872" s="564"/>
      <c r="E3872" s="5"/>
      <c r="F3872"/>
      <c r="G3872" s="5"/>
      <c r="I3872" s="232"/>
    </row>
    <row r="3873" spans="1:9" x14ac:dyDescent="0.25">
      <c r="A3873" s="565"/>
      <c r="B3873" s="565"/>
      <c r="C3873" s="565"/>
      <c r="D3873" s="564"/>
      <c r="E3873" s="5"/>
      <c r="F3873"/>
      <c r="G3873" s="5"/>
      <c r="I3873" s="232"/>
    </row>
    <row r="3874" spans="1:9" x14ac:dyDescent="0.25">
      <c r="A3874" s="565"/>
      <c r="B3874" s="565"/>
      <c r="C3874" s="565"/>
      <c r="D3874" s="564"/>
      <c r="E3874" s="5"/>
      <c r="F3874"/>
      <c r="G3874" s="5"/>
      <c r="I3874" s="232"/>
    </row>
    <row r="3875" spans="1:9" x14ac:dyDescent="0.25">
      <c r="A3875" s="565"/>
      <c r="B3875" s="565"/>
      <c r="C3875" s="565"/>
      <c r="D3875" s="564"/>
      <c r="E3875" s="5"/>
      <c r="F3875"/>
      <c r="G3875" s="5"/>
      <c r="I3875" s="232"/>
    </row>
    <row r="3876" spans="1:9" x14ac:dyDescent="0.25">
      <c r="A3876" s="565"/>
      <c r="B3876" s="565"/>
      <c r="C3876" s="565"/>
      <c r="D3876" s="564"/>
      <c r="E3876" s="5"/>
      <c r="F3876"/>
      <c r="G3876" s="5"/>
      <c r="I3876" s="232"/>
    </row>
    <row r="3877" spans="1:9" x14ac:dyDescent="0.25">
      <c r="A3877" s="565"/>
      <c r="B3877" s="565"/>
      <c r="C3877" s="565"/>
      <c r="D3877" s="564"/>
      <c r="E3877" s="5"/>
      <c r="F3877"/>
      <c r="G3877" s="5"/>
      <c r="I3877" s="232"/>
    </row>
    <row r="3878" spans="1:9" x14ac:dyDescent="0.25">
      <c r="A3878" s="565"/>
      <c r="B3878" s="565"/>
      <c r="C3878" s="565"/>
      <c r="D3878" s="564"/>
      <c r="E3878" s="5"/>
      <c r="F3878"/>
      <c r="G3878" s="5"/>
      <c r="I3878" s="232"/>
    </row>
    <row r="3879" spans="1:9" x14ac:dyDescent="0.25">
      <c r="A3879" s="565"/>
      <c r="B3879" s="565"/>
      <c r="C3879" s="565"/>
      <c r="D3879" s="564"/>
      <c r="E3879" s="5"/>
      <c r="F3879"/>
      <c r="G3879" s="5"/>
      <c r="I3879" s="232"/>
    </row>
    <row r="3880" spans="1:9" x14ac:dyDescent="0.25">
      <c r="A3880" s="565"/>
      <c r="B3880" s="565"/>
      <c r="C3880" s="565"/>
      <c r="D3880" s="564"/>
      <c r="E3880" s="5"/>
      <c r="F3880"/>
      <c r="G3880" s="5"/>
      <c r="I3880" s="232"/>
    </row>
    <row r="3881" spans="1:9" x14ac:dyDescent="0.25">
      <c r="A3881" s="565"/>
      <c r="B3881" s="565"/>
      <c r="C3881" s="565"/>
      <c r="D3881" s="564"/>
      <c r="E3881" s="5"/>
      <c r="F3881"/>
      <c r="G3881" s="5"/>
      <c r="I3881" s="232"/>
    </row>
    <row r="3882" spans="1:9" x14ac:dyDescent="0.25">
      <c r="A3882" s="565"/>
      <c r="B3882" s="565"/>
      <c r="C3882" s="565"/>
      <c r="D3882" s="564"/>
      <c r="E3882" s="5"/>
      <c r="F3882"/>
      <c r="G3882" s="5"/>
      <c r="I3882" s="232"/>
    </row>
    <row r="3883" spans="1:9" x14ac:dyDescent="0.25">
      <c r="A3883" s="565"/>
      <c r="B3883" s="565"/>
      <c r="C3883" s="565"/>
      <c r="D3883" s="564"/>
      <c r="E3883" s="5"/>
      <c r="F3883"/>
      <c r="G3883" s="5"/>
      <c r="I3883" s="232"/>
    </row>
    <row r="3884" spans="1:9" x14ac:dyDescent="0.25">
      <c r="A3884" s="565"/>
      <c r="B3884" s="565"/>
      <c r="C3884" s="565"/>
      <c r="D3884" s="564"/>
      <c r="E3884" s="5"/>
      <c r="F3884"/>
      <c r="G3884" s="5"/>
      <c r="I3884" s="232"/>
    </row>
    <row r="3885" spans="1:9" x14ac:dyDescent="0.25">
      <c r="A3885" s="565"/>
      <c r="B3885" s="565"/>
      <c r="C3885" s="565"/>
      <c r="D3885" s="564"/>
      <c r="E3885" s="5"/>
      <c r="F3885"/>
      <c r="G3885" s="5"/>
      <c r="I3885" s="232"/>
    </row>
    <row r="3886" spans="1:9" x14ac:dyDescent="0.25">
      <c r="A3886" s="565"/>
      <c r="B3886" s="565"/>
      <c r="C3886" s="565"/>
      <c r="D3886" s="564"/>
      <c r="E3886" s="5"/>
      <c r="F3886"/>
      <c r="G3886" s="5"/>
      <c r="I3886" s="232"/>
    </row>
    <row r="3887" spans="1:9" x14ac:dyDescent="0.25">
      <c r="A3887" s="565"/>
      <c r="B3887" s="565"/>
      <c r="C3887" s="565"/>
      <c r="D3887" s="564"/>
      <c r="E3887" s="5"/>
      <c r="F3887"/>
      <c r="G3887" s="5"/>
      <c r="I3887" s="232"/>
    </row>
    <row r="3888" spans="1:9" x14ac:dyDescent="0.25">
      <c r="A3888" s="565"/>
      <c r="B3888" s="565"/>
      <c r="C3888" s="565"/>
      <c r="D3888" s="564"/>
      <c r="E3888" s="5"/>
      <c r="F3888"/>
      <c r="G3888" s="5"/>
      <c r="I3888" s="232"/>
    </row>
    <row r="3889" spans="1:9" x14ac:dyDescent="0.25">
      <c r="A3889" s="565"/>
      <c r="B3889" s="565"/>
      <c r="C3889" s="565"/>
      <c r="D3889" s="564"/>
      <c r="E3889" s="5"/>
      <c r="F3889"/>
      <c r="G3889" s="5"/>
      <c r="I3889" s="232"/>
    </row>
    <row r="3890" spans="1:9" x14ac:dyDescent="0.25">
      <c r="A3890" s="565"/>
      <c r="B3890" s="565"/>
      <c r="C3890" s="565"/>
      <c r="D3890" s="564"/>
      <c r="E3890" s="5"/>
      <c r="F3890"/>
      <c r="G3890" s="5"/>
      <c r="I3890" s="232"/>
    </row>
    <row r="3891" spans="1:9" x14ac:dyDescent="0.25">
      <c r="A3891" s="565"/>
      <c r="B3891" s="565"/>
      <c r="C3891" s="565"/>
      <c r="D3891" s="564"/>
      <c r="E3891" s="5"/>
      <c r="F3891"/>
      <c r="G3891" s="5"/>
      <c r="I3891" s="232"/>
    </row>
    <row r="3892" spans="1:9" x14ac:dyDescent="0.25">
      <c r="A3892" s="565"/>
      <c r="B3892" s="565"/>
      <c r="C3892" s="565"/>
      <c r="D3892" s="564"/>
      <c r="E3892" s="5"/>
      <c r="F3892"/>
      <c r="G3892" s="5"/>
      <c r="I3892" s="232"/>
    </row>
    <row r="3893" spans="1:9" x14ac:dyDescent="0.25">
      <c r="A3893" s="565"/>
      <c r="B3893" s="565"/>
      <c r="C3893" s="565"/>
      <c r="D3893" s="564"/>
      <c r="E3893" s="5"/>
      <c r="F3893"/>
      <c r="G3893" s="5"/>
      <c r="I3893" s="232"/>
    </row>
    <row r="3894" spans="1:9" x14ac:dyDescent="0.25">
      <c r="A3894" s="565"/>
      <c r="B3894" s="565"/>
      <c r="C3894" s="565"/>
      <c r="D3894" s="564"/>
      <c r="E3894" s="5"/>
      <c r="F3894"/>
      <c r="G3894" s="5"/>
      <c r="I3894" s="232"/>
    </row>
    <row r="3895" spans="1:9" x14ac:dyDescent="0.25">
      <c r="A3895" s="565"/>
      <c r="B3895" s="565"/>
      <c r="C3895" s="565"/>
      <c r="D3895" s="564"/>
      <c r="E3895" s="5"/>
      <c r="F3895"/>
      <c r="G3895" s="5"/>
      <c r="I3895" s="232"/>
    </row>
    <row r="3896" spans="1:9" x14ac:dyDescent="0.25">
      <c r="A3896" s="565"/>
      <c r="B3896" s="565"/>
      <c r="C3896" s="565"/>
      <c r="D3896" s="564"/>
      <c r="E3896" s="5"/>
      <c r="F3896"/>
      <c r="G3896" s="5"/>
      <c r="I3896" s="232"/>
    </row>
    <row r="3897" spans="1:9" x14ac:dyDescent="0.25">
      <c r="A3897" s="565"/>
      <c r="B3897" s="565"/>
      <c r="C3897" s="565"/>
      <c r="D3897" s="564"/>
      <c r="E3897" s="5"/>
      <c r="F3897"/>
      <c r="G3897" s="5"/>
      <c r="I3897" s="232"/>
    </row>
    <row r="3898" spans="1:9" x14ac:dyDescent="0.25">
      <c r="A3898" s="565"/>
      <c r="B3898" s="565"/>
      <c r="C3898" s="565"/>
      <c r="D3898" s="564"/>
      <c r="E3898" s="5"/>
      <c r="F3898"/>
      <c r="G3898" s="5"/>
      <c r="I3898" s="232"/>
    </row>
    <row r="3899" spans="1:9" x14ac:dyDescent="0.25">
      <c r="A3899" s="565"/>
      <c r="B3899" s="565"/>
      <c r="C3899" s="565"/>
      <c r="D3899" s="564"/>
      <c r="E3899" s="5"/>
      <c r="F3899"/>
      <c r="G3899" s="5"/>
      <c r="I3899" s="232"/>
    </row>
    <row r="3900" spans="1:9" x14ac:dyDescent="0.25">
      <c r="A3900" s="565"/>
      <c r="B3900" s="565"/>
      <c r="C3900" s="565"/>
      <c r="D3900" s="564"/>
      <c r="E3900" s="5"/>
      <c r="F3900"/>
      <c r="G3900" s="5"/>
      <c r="I3900" s="232"/>
    </row>
    <row r="3901" spans="1:9" x14ac:dyDescent="0.25">
      <c r="A3901" s="565"/>
      <c r="B3901" s="565"/>
      <c r="C3901" s="565"/>
      <c r="D3901" s="564"/>
      <c r="E3901" s="5"/>
      <c r="F3901"/>
      <c r="G3901" s="5"/>
      <c r="I3901" s="232"/>
    </row>
    <row r="3902" spans="1:9" x14ac:dyDescent="0.25">
      <c r="A3902" s="565"/>
      <c r="B3902" s="565"/>
      <c r="C3902" s="565"/>
      <c r="D3902" s="564"/>
      <c r="E3902" s="5"/>
      <c r="F3902"/>
      <c r="G3902" s="5"/>
      <c r="I3902" s="232"/>
    </row>
    <row r="3903" spans="1:9" x14ac:dyDescent="0.25">
      <c r="A3903" s="565"/>
      <c r="B3903" s="565"/>
      <c r="C3903" s="565"/>
      <c r="D3903" s="564"/>
      <c r="E3903" s="5"/>
      <c r="F3903"/>
      <c r="G3903" s="5"/>
      <c r="I3903" s="232"/>
    </row>
    <row r="3904" spans="1:9" x14ac:dyDescent="0.25">
      <c r="A3904" s="565"/>
      <c r="B3904" s="565"/>
      <c r="C3904" s="565"/>
      <c r="D3904" s="564"/>
      <c r="E3904" s="5"/>
      <c r="F3904"/>
      <c r="G3904" s="5"/>
      <c r="I3904" s="232"/>
    </row>
    <row r="3905" spans="1:9" x14ac:dyDescent="0.25">
      <c r="A3905" s="565"/>
      <c r="B3905" s="565"/>
      <c r="C3905" s="565"/>
      <c r="D3905" s="564"/>
      <c r="E3905" s="5"/>
      <c r="F3905"/>
      <c r="G3905" s="5"/>
      <c r="I3905" s="232"/>
    </row>
    <row r="3906" spans="1:9" x14ac:dyDescent="0.25">
      <c r="A3906" s="565"/>
      <c r="B3906" s="565"/>
      <c r="C3906" s="565"/>
      <c r="D3906" s="564"/>
      <c r="E3906" s="5"/>
      <c r="F3906"/>
      <c r="G3906" s="5"/>
      <c r="I3906" s="232"/>
    </row>
    <row r="3907" spans="1:9" x14ac:dyDescent="0.25">
      <c r="A3907" s="565"/>
      <c r="B3907" s="565"/>
      <c r="C3907" s="565"/>
      <c r="D3907" s="564"/>
      <c r="E3907" s="5"/>
      <c r="F3907"/>
      <c r="G3907" s="5"/>
      <c r="I3907" s="232"/>
    </row>
    <row r="3908" spans="1:9" x14ac:dyDescent="0.25">
      <c r="A3908" s="565"/>
      <c r="B3908" s="565"/>
      <c r="C3908" s="565"/>
      <c r="D3908" s="564"/>
      <c r="E3908" s="5"/>
      <c r="F3908"/>
      <c r="G3908" s="5"/>
      <c r="I3908" s="232"/>
    </row>
    <row r="3909" spans="1:9" x14ac:dyDescent="0.25">
      <c r="A3909" s="565"/>
      <c r="B3909" s="565"/>
      <c r="C3909" s="565"/>
      <c r="D3909" s="564"/>
      <c r="E3909" s="5"/>
      <c r="F3909"/>
      <c r="G3909" s="5"/>
      <c r="I3909" s="232"/>
    </row>
    <row r="3910" spans="1:9" x14ac:dyDescent="0.25">
      <c r="A3910" s="565"/>
      <c r="B3910" s="565"/>
      <c r="C3910" s="565"/>
      <c r="D3910" s="564"/>
      <c r="E3910" s="5"/>
      <c r="F3910"/>
      <c r="G3910" s="5"/>
      <c r="I3910" s="232"/>
    </row>
    <row r="3911" spans="1:9" x14ac:dyDescent="0.25">
      <c r="A3911" s="565"/>
      <c r="B3911" s="565"/>
      <c r="C3911" s="565"/>
      <c r="D3911" s="564"/>
      <c r="E3911" s="5"/>
      <c r="F3911"/>
      <c r="G3911" s="5"/>
      <c r="I3911" s="232"/>
    </row>
    <row r="3912" spans="1:9" x14ac:dyDescent="0.25">
      <c r="A3912" s="566"/>
      <c r="B3912" s="565"/>
      <c r="C3912" s="565"/>
      <c r="D3912" s="564"/>
      <c r="E3912" s="5"/>
      <c r="F3912"/>
      <c r="G3912" s="5"/>
      <c r="I3912" s="232"/>
    </row>
    <row r="3913" spans="1:9" x14ac:dyDescent="0.25">
      <c r="A3913" s="565"/>
      <c r="B3913" s="565"/>
      <c r="C3913" s="565"/>
      <c r="D3913" s="564"/>
      <c r="E3913" s="5"/>
      <c r="F3913"/>
      <c r="G3913" s="5"/>
      <c r="I3913" s="232"/>
    </row>
    <row r="3914" spans="1:9" x14ac:dyDescent="0.25">
      <c r="A3914" s="565"/>
      <c r="B3914" s="565"/>
      <c r="C3914" s="565"/>
      <c r="D3914" s="564"/>
      <c r="E3914" s="5"/>
      <c r="F3914"/>
      <c r="G3914" s="5"/>
      <c r="I3914" s="232"/>
    </row>
    <row r="3915" spans="1:9" x14ac:dyDescent="0.25">
      <c r="A3915" s="565"/>
      <c r="B3915" s="565"/>
      <c r="C3915" s="565"/>
      <c r="D3915" s="564"/>
      <c r="E3915" s="5"/>
      <c r="F3915"/>
      <c r="G3915" s="5"/>
      <c r="I3915" s="232"/>
    </row>
    <row r="3916" spans="1:9" x14ac:dyDescent="0.25">
      <c r="A3916" s="565"/>
      <c r="B3916" s="565"/>
      <c r="C3916" s="565"/>
      <c r="D3916" s="564"/>
      <c r="E3916" s="5"/>
      <c r="F3916"/>
      <c r="G3916" s="5"/>
      <c r="I3916" s="232"/>
    </row>
    <row r="3917" spans="1:9" x14ac:dyDescent="0.25">
      <c r="A3917" s="565"/>
      <c r="B3917" s="565"/>
      <c r="C3917" s="565"/>
      <c r="D3917" s="564"/>
      <c r="E3917" s="5"/>
      <c r="F3917"/>
      <c r="G3917" s="5"/>
      <c r="I3917" s="232"/>
    </row>
    <row r="3918" spans="1:9" x14ac:dyDescent="0.25">
      <c r="A3918" s="565"/>
      <c r="B3918" s="565"/>
      <c r="C3918" s="565"/>
      <c r="D3918" s="564"/>
      <c r="E3918" s="5"/>
      <c r="F3918"/>
      <c r="G3918" s="5"/>
      <c r="I3918" s="232"/>
    </row>
    <row r="3919" spans="1:9" x14ac:dyDescent="0.25">
      <c r="A3919" s="565"/>
      <c r="B3919" s="565"/>
      <c r="C3919" s="565"/>
      <c r="D3919" s="564"/>
      <c r="E3919" s="5"/>
      <c r="F3919"/>
      <c r="G3919" s="5"/>
      <c r="I3919" s="232"/>
    </row>
    <row r="3920" spans="1:9" x14ac:dyDescent="0.25">
      <c r="A3920" s="565"/>
      <c r="B3920" s="565"/>
      <c r="C3920" s="565"/>
      <c r="D3920" s="564"/>
      <c r="E3920" s="5"/>
      <c r="F3920"/>
      <c r="G3920" s="5"/>
      <c r="I3920" s="232"/>
    </row>
    <row r="3921" spans="1:9" x14ac:dyDescent="0.25">
      <c r="A3921" s="565"/>
      <c r="B3921" s="565"/>
      <c r="C3921" s="565"/>
      <c r="D3921" s="564"/>
      <c r="E3921" s="5"/>
      <c r="F3921"/>
      <c r="G3921" s="5"/>
      <c r="I3921" s="232"/>
    </row>
    <row r="3922" spans="1:9" x14ac:dyDescent="0.25">
      <c r="A3922" s="565"/>
      <c r="B3922" s="565"/>
      <c r="C3922" s="565"/>
      <c r="D3922" s="564"/>
      <c r="E3922" s="5"/>
      <c r="F3922"/>
      <c r="G3922" s="5"/>
      <c r="I3922" s="232"/>
    </row>
    <row r="3923" spans="1:9" x14ac:dyDescent="0.25">
      <c r="A3923" s="565"/>
      <c r="B3923" s="565"/>
      <c r="C3923" s="565"/>
      <c r="D3923" s="564"/>
      <c r="E3923" s="5"/>
      <c r="F3923"/>
      <c r="G3923" s="5"/>
      <c r="I3923" s="232"/>
    </row>
    <row r="3924" spans="1:9" x14ac:dyDescent="0.25">
      <c r="A3924" s="565"/>
      <c r="B3924" s="565"/>
      <c r="C3924" s="565"/>
      <c r="D3924" s="564"/>
      <c r="E3924" s="5"/>
      <c r="F3924"/>
      <c r="G3924" s="5"/>
      <c r="I3924" s="232"/>
    </row>
    <row r="3925" spans="1:9" x14ac:dyDescent="0.25">
      <c r="A3925" s="565"/>
      <c r="B3925" s="565"/>
      <c r="C3925" s="565"/>
      <c r="D3925" s="564"/>
      <c r="E3925" s="5"/>
      <c r="F3925"/>
      <c r="G3925" s="5"/>
      <c r="I3925" s="232"/>
    </row>
    <row r="3926" spans="1:9" x14ac:dyDescent="0.25">
      <c r="A3926" s="565"/>
      <c r="B3926" s="565"/>
      <c r="C3926" s="565"/>
      <c r="D3926" s="564"/>
      <c r="E3926" s="5"/>
      <c r="F3926"/>
      <c r="G3926" s="5"/>
      <c r="I3926" s="232"/>
    </row>
    <row r="3927" spans="1:9" x14ac:dyDescent="0.25">
      <c r="A3927" s="565"/>
      <c r="B3927" s="565"/>
      <c r="C3927" s="565"/>
      <c r="D3927" s="564"/>
      <c r="E3927" s="5"/>
      <c r="F3927"/>
      <c r="G3927" s="5"/>
      <c r="I3927" s="232"/>
    </row>
    <row r="3928" spans="1:9" x14ac:dyDescent="0.25">
      <c r="A3928" s="565"/>
      <c r="B3928" s="565"/>
      <c r="C3928" s="565"/>
      <c r="D3928" s="564"/>
      <c r="E3928" s="5"/>
      <c r="F3928"/>
      <c r="G3928" s="5"/>
      <c r="I3928" s="232"/>
    </row>
    <row r="3929" spans="1:9" x14ac:dyDescent="0.25">
      <c r="A3929" s="565"/>
      <c r="B3929" s="565"/>
      <c r="C3929" s="565"/>
      <c r="D3929" s="564"/>
      <c r="E3929" s="5"/>
      <c r="F3929"/>
      <c r="G3929" s="5"/>
      <c r="I3929" s="232"/>
    </row>
    <row r="3930" spans="1:9" x14ac:dyDescent="0.25">
      <c r="A3930" s="565"/>
      <c r="B3930" s="565"/>
      <c r="C3930" s="565"/>
      <c r="D3930" s="564"/>
      <c r="E3930" s="5"/>
      <c r="F3930"/>
      <c r="G3930" s="5"/>
      <c r="I3930" s="232"/>
    </row>
    <row r="3931" spans="1:9" x14ac:dyDescent="0.25">
      <c r="A3931" s="565"/>
      <c r="B3931" s="565"/>
      <c r="C3931" s="565"/>
      <c r="D3931" s="564"/>
      <c r="E3931" s="5"/>
      <c r="F3931"/>
      <c r="G3931" s="5"/>
      <c r="I3931" s="232"/>
    </row>
    <row r="3932" spans="1:9" x14ac:dyDescent="0.25">
      <c r="A3932" s="565"/>
      <c r="B3932" s="565"/>
      <c r="C3932" s="565"/>
      <c r="D3932" s="564"/>
      <c r="E3932" s="5"/>
      <c r="F3932"/>
      <c r="G3932" s="5"/>
      <c r="I3932" s="232"/>
    </row>
    <row r="3933" spans="1:9" x14ac:dyDescent="0.25">
      <c r="A3933" s="565"/>
      <c r="B3933" s="565"/>
      <c r="C3933" s="565"/>
      <c r="D3933" s="564"/>
      <c r="E3933" s="5"/>
      <c r="F3933"/>
      <c r="G3933" s="5"/>
      <c r="I3933" s="232"/>
    </row>
    <row r="3934" spans="1:9" x14ac:dyDescent="0.25">
      <c r="A3934" s="565"/>
      <c r="B3934" s="565"/>
      <c r="C3934" s="565"/>
      <c r="D3934" s="564"/>
      <c r="E3934" s="5"/>
      <c r="F3934"/>
      <c r="G3934" s="5"/>
      <c r="I3934" s="232"/>
    </row>
    <row r="3935" spans="1:9" x14ac:dyDescent="0.25">
      <c r="A3935" s="565"/>
      <c r="B3935" s="565"/>
      <c r="C3935" s="565"/>
      <c r="D3935" s="564"/>
      <c r="E3935" s="5"/>
      <c r="F3935"/>
      <c r="G3935" s="5"/>
      <c r="I3935" s="232"/>
    </row>
    <row r="3936" spans="1:9" x14ac:dyDescent="0.25">
      <c r="A3936" s="565"/>
      <c r="B3936" s="565"/>
      <c r="C3936" s="565"/>
      <c r="D3936" s="564"/>
      <c r="E3936" s="5"/>
      <c r="F3936"/>
      <c r="G3936" s="5"/>
      <c r="I3936" s="232"/>
    </row>
    <row r="3937" spans="1:9" x14ac:dyDescent="0.25">
      <c r="A3937" s="565"/>
      <c r="B3937" s="565"/>
      <c r="C3937" s="565"/>
      <c r="D3937" s="564"/>
      <c r="E3937" s="5"/>
      <c r="F3937"/>
      <c r="G3937" s="5"/>
      <c r="I3937" s="232"/>
    </row>
    <row r="3938" spans="1:9" x14ac:dyDescent="0.25">
      <c r="A3938" s="565"/>
      <c r="B3938" s="565"/>
      <c r="C3938" s="565"/>
      <c r="D3938" s="564"/>
      <c r="E3938" s="5"/>
      <c r="F3938"/>
      <c r="G3938" s="5"/>
      <c r="I3938" s="232"/>
    </row>
    <row r="3939" spans="1:9" x14ac:dyDescent="0.25">
      <c r="A3939" s="565"/>
      <c r="B3939" s="565"/>
      <c r="C3939" s="565"/>
      <c r="D3939" s="564"/>
      <c r="E3939" s="5"/>
      <c r="F3939"/>
      <c r="G3939" s="5"/>
      <c r="I3939" s="232"/>
    </row>
    <row r="3940" spans="1:9" x14ac:dyDescent="0.25">
      <c r="A3940" s="565"/>
      <c r="B3940" s="565"/>
      <c r="C3940" s="565"/>
      <c r="D3940" s="564"/>
      <c r="E3940" s="5"/>
      <c r="F3940"/>
      <c r="G3940" s="5"/>
      <c r="I3940" s="232"/>
    </row>
    <row r="3941" spans="1:9" x14ac:dyDescent="0.25">
      <c r="A3941" s="565"/>
      <c r="B3941" s="565"/>
      <c r="C3941" s="565"/>
      <c r="D3941" s="564"/>
      <c r="E3941" s="5"/>
      <c r="F3941"/>
      <c r="G3941" s="5"/>
      <c r="I3941" s="232"/>
    </row>
    <row r="3942" spans="1:9" x14ac:dyDescent="0.25">
      <c r="A3942" s="565"/>
      <c r="B3942" s="565"/>
      <c r="C3942" s="565"/>
      <c r="D3942" s="564"/>
      <c r="E3942" s="5"/>
      <c r="F3942"/>
      <c r="G3942" s="5"/>
      <c r="I3942" s="232"/>
    </row>
    <row r="3943" spans="1:9" x14ac:dyDescent="0.25">
      <c r="A3943" s="565"/>
      <c r="B3943" s="565"/>
      <c r="C3943" s="565"/>
      <c r="D3943" s="564"/>
      <c r="E3943" s="5"/>
      <c r="F3943"/>
      <c r="G3943" s="5"/>
      <c r="I3943" s="232"/>
    </row>
    <row r="3944" spans="1:9" x14ac:dyDescent="0.25">
      <c r="A3944" s="565"/>
      <c r="B3944" s="565"/>
      <c r="C3944" s="565"/>
      <c r="D3944" s="564"/>
      <c r="E3944" s="5"/>
      <c r="F3944"/>
      <c r="G3944" s="5"/>
      <c r="I3944" s="232"/>
    </row>
    <row r="3945" spans="1:9" x14ac:dyDescent="0.25">
      <c r="A3945" s="565"/>
      <c r="B3945" s="565"/>
      <c r="C3945" s="565"/>
      <c r="D3945" s="564"/>
      <c r="E3945" s="5"/>
      <c r="F3945"/>
      <c r="G3945" s="5"/>
      <c r="I3945" s="232"/>
    </row>
    <row r="3946" spans="1:9" x14ac:dyDescent="0.25">
      <c r="A3946" s="565"/>
      <c r="B3946" s="565"/>
      <c r="C3946" s="565"/>
      <c r="D3946" s="564"/>
      <c r="E3946" s="5"/>
      <c r="F3946"/>
      <c r="G3946" s="5"/>
      <c r="I3946" s="232"/>
    </row>
    <row r="3947" spans="1:9" x14ac:dyDescent="0.25">
      <c r="A3947" s="565"/>
      <c r="B3947" s="565"/>
      <c r="C3947" s="565"/>
      <c r="D3947" s="564"/>
      <c r="E3947" s="5"/>
      <c r="F3947"/>
      <c r="G3947" s="5"/>
      <c r="I3947" s="232"/>
    </row>
    <row r="3948" spans="1:9" x14ac:dyDescent="0.25">
      <c r="A3948" s="565"/>
      <c r="B3948" s="565"/>
      <c r="C3948" s="565"/>
      <c r="D3948" s="564"/>
      <c r="E3948" s="5"/>
      <c r="F3948"/>
      <c r="G3948" s="5"/>
      <c r="I3948" s="232"/>
    </row>
    <row r="3949" spans="1:9" x14ac:dyDescent="0.25">
      <c r="A3949" s="565"/>
      <c r="B3949" s="565"/>
      <c r="C3949" s="565"/>
      <c r="D3949" s="564"/>
      <c r="E3949" s="5"/>
      <c r="F3949"/>
      <c r="G3949" s="5"/>
      <c r="I3949" s="232"/>
    </row>
    <row r="3950" spans="1:9" x14ac:dyDescent="0.25">
      <c r="A3950" s="565"/>
      <c r="B3950" s="565"/>
      <c r="C3950" s="565"/>
      <c r="D3950" s="564"/>
      <c r="E3950" s="5"/>
      <c r="F3950"/>
      <c r="G3950" s="5"/>
      <c r="I3950" s="232"/>
    </row>
    <row r="3951" spans="1:9" x14ac:dyDescent="0.25">
      <c r="A3951" s="565"/>
      <c r="B3951" s="565"/>
      <c r="C3951" s="565"/>
      <c r="D3951" s="564"/>
      <c r="E3951" s="5"/>
      <c r="F3951"/>
      <c r="G3951" s="5"/>
      <c r="I3951" s="232"/>
    </row>
    <row r="3952" spans="1:9" x14ac:dyDescent="0.25">
      <c r="A3952" s="565"/>
      <c r="B3952" s="565"/>
      <c r="C3952" s="565"/>
      <c r="D3952" s="564"/>
      <c r="E3952" s="5"/>
      <c r="F3952"/>
      <c r="G3952" s="5"/>
      <c r="I3952" s="232"/>
    </row>
    <row r="3953" spans="1:9" x14ac:dyDescent="0.25">
      <c r="A3953" s="565"/>
      <c r="B3953" s="565"/>
      <c r="C3953" s="565"/>
      <c r="D3953" s="564"/>
      <c r="E3953" s="5"/>
      <c r="F3953"/>
      <c r="G3953" s="5"/>
      <c r="I3953" s="232"/>
    </row>
    <row r="3954" spans="1:9" x14ac:dyDescent="0.25">
      <c r="A3954" s="565"/>
      <c r="B3954" s="565"/>
      <c r="C3954" s="565"/>
      <c r="D3954" s="564"/>
      <c r="E3954" s="5"/>
      <c r="F3954"/>
      <c r="G3954" s="5"/>
      <c r="I3954" s="232"/>
    </row>
    <row r="3955" spans="1:9" x14ac:dyDescent="0.25">
      <c r="A3955" s="565"/>
      <c r="B3955" s="565"/>
      <c r="C3955" s="565"/>
      <c r="D3955" s="564"/>
      <c r="E3955" s="5"/>
      <c r="F3955"/>
      <c r="G3955" s="5"/>
      <c r="I3955" s="232"/>
    </row>
    <row r="3956" spans="1:9" x14ac:dyDescent="0.25">
      <c r="A3956" s="565"/>
      <c r="B3956" s="565"/>
      <c r="C3956" s="565"/>
      <c r="D3956" s="564"/>
      <c r="E3956" s="5"/>
      <c r="F3956"/>
      <c r="G3956" s="5"/>
      <c r="I3956" s="232"/>
    </row>
    <row r="3957" spans="1:9" x14ac:dyDescent="0.25">
      <c r="A3957" s="565"/>
      <c r="B3957" s="565"/>
      <c r="C3957" s="565"/>
      <c r="D3957" s="564"/>
      <c r="E3957" s="5"/>
      <c r="F3957"/>
      <c r="G3957" s="5"/>
      <c r="I3957" s="232"/>
    </row>
    <row r="3958" spans="1:9" x14ac:dyDescent="0.25">
      <c r="A3958" s="565"/>
      <c r="B3958" s="565"/>
      <c r="C3958" s="565"/>
      <c r="D3958" s="564"/>
      <c r="E3958" s="5"/>
      <c r="F3958"/>
      <c r="G3958" s="5"/>
      <c r="I3958" s="232"/>
    </row>
    <row r="3959" spans="1:9" x14ac:dyDescent="0.25">
      <c r="A3959" s="565"/>
      <c r="B3959" s="565"/>
      <c r="C3959" s="565"/>
      <c r="D3959" s="564"/>
      <c r="E3959" s="5"/>
      <c r="F3959"/>
      <c r="G3959" s="5"/>
      <c r="I3959" s="232"/>
    </row>
    <row r="3960" spans="1:9" x14ac:dyDescent="0.25">
      <c r="A3960" s="565"/>
      <c r="B3960" s="565"/>
      <c r="C3960" s="565"/>
      <c r="D3960" s="564"/>
      <c r="E3960" s="5"/>
      <c r="F3960"/>
      <c r="G3960" s="5"/>
      <c r="I3960" s="232"/>
    </row>
    <row r="3961" spans="1:9" x14ac:dyDescent="0.25">
      <c r="A3961" s="565"/>
      <c r="B3961" s="565"/>
      <c r="C3961" s="565"/>
      <c r="D3961" s="564"/>
      <c r="E3961" s="5"/>
      <c r="F3961"/>
      <c r="G3961" s="5"/>
      <c r="I3961" s="232"/>
    </row>
    <row r="3962" spans="1:9" x14ac:dyDescent="0.25">
      <c r="A3962" s="565"/>
      <c r="B3962" s="565"/>
      <c r="C3962" s="565"/>
      <c r="D3962" s="564"/>
      <c r="E3962" s="5"/>
      <c r="F3962"/>
      <c r="G3962" s="5"/>
      <c r="I3962" s="232"/>
    </row>
    <row r="3963" spans="1:9" x14ac:dyDescent="0.25">
      <c r="A3963" s="565"/>
      <c r="B3963" s="565"/>
      <c r="C3963" s="565"/>
      <c r="D3963" s="564"/>
      <c r="E3963" s="5"/>
      <c r="F3963"/>
      <c r="G3963" s="5"/>
      <c r="I3963" s="232"/>
    </row>
    <row r="3964" spans="1:9" x14ac:dyDescent="0.25">
      <c r="A3964" s="565"/>
      <c r="B3964" s="565"/>
      <c r="C3964" s="565"/>
      <c r="D3964" s="564"/>
      <c r="E3964" s="5"/>
      <c r="F3964"/>
      <c r="G3964" s="5"/>
      <c r="I3964" s="232"/>
    </row>
    <row r="3965" spans="1:9" x14ac:dyDescent="0.25">
      <c r="A3965" s="565"/>
      <c r="B3965" s="565"/>
      <c r="C3965" s="565"/>
      <c r="D3965" s="564"/>
      <c r="E3965" s="5"/>
      <c r="F3965"/>
      <c r="G3965" s="5"/>
      <c r="I3965" s="232"/>
    </row>
    <row r="3966" spans="1:9" x14ac:dyDescent="0.25">
      <c r="A3966" s="565"/>
      <c r="B3966" s="565"/>
      <c r="C3966" s="565"/>
      <c r="D3966" s="564"/>
      <c r="E3966" s="5"/>
      <c r="F3966"/>
      <c r="G3966" s="5"/>
      <c r="I3966" s="232"/>
    </row>
    <row r="3967" spans="1:9" x14ac:dyDescent="0.25">
      <c r="A3967" s="565"/>
      <c r="B3967" s="565"/>
      <c r="C3967" s="565"/>
      <c r="D3967" s="564"/>
      <c r="E3967" s="5"/>
      <c r="F3967"/>
      <c r="G3967" s="5"/>
      <c r="I3967" s="232"/>
    </row>
    <row r="3968" spans="1:9" x14ac:dyDescent="0.25">
      <c r="A3968" s="565"/>
      <c r="B3968" s="565"/>
      <c r="C3968" s="565"/>
      <c r="D3968" s="564"/>
      <c r="E3968" s="5"/>
      <c r="F3968"/>
      <c r="G3968" s="5"/>
      <c r="I3968" s="232"/>
    </row>
    <row r="3969" spans="1:9" x14ac:dyDescent="0.25">
      <c r="A3969" s="565"/>
      <c r="B3969" s="565"/>
      <c r="C3969" s="565"/>
      <c r="D3969" s="564"/>
      <c r="E3969" s="5"/>
      <c r="F3969"/>
      <c r="G3969" s="5"/>
      <c r="I3969" s="232"/>
    </row>
    <row r="3970" spans="1:9" x14ac:dyDescent="0.25">
      <c r="A3970" s="565"/>
      <c r="B3970" s="565"/>
      <c r="C3970" s="565"/>
      <c r="D3970" s="564"/>
      <c r="E3970" s="5"/>
      <c r="F3970"/>
      <c r="G3970" s="5"/>
      <c r="I3970" s="232"/>
    </row>
    <row r="3971" spans="1:9" x14ac:dyDescent="0.25">
      <c r="A3971" s="565"/>
      <c r="B3971" s="565"/>
      <c r="C3971" s="565"/>
      <c r="D3971" s="564"/>
      <c r="E3971" s="5"/>
      <c r="F3971"/>
      <c r="G3971" s="5"/>
      <c r="I3971" s="232"/>
    </row>
    <row r="3972" spans="1:9" x14ac:dyDescent="0.25">
      <c r="A3972" s="565"/>
      <c r="B3972" s="565"/>
      <c r="C3972" s="565"/>
      <c r="D3972" s="564"/>
      <c r="E3972" s="5"/>
      <c r="F3972"/>
      <c r="G3972" s="5"/>
      <c r="I3972" s="232"/>
    </row>
    <row r="3973" spans="1:9" x14ac:dyDescent="0.25">
      <c r="A3973" s="565"/>
      <c r="B3973" s="565"/>
      <c r="C3973" s="565"/>
      <c r="D3973" s="564"/>
      <c r="E3973" s="5"/>
      <c r="F3973"/>
      <c r="G3973" s="5"/>
      <c r="I3973" s="232"/>
    </row>
    <row r="3974" spans="1:9" x14ac:dyDescent="0.25">
      <c r="A3974" s="565"/>
      <c r="B3974" s="565"/>
      <c r="C3974" s="565"/>
      <c r="D3974" s="564"/>
      <c r="E3974" s="5"/>
      <c r="F3974"/>
      <c r="G3974" s="5"/>
      <c r="I3974" s="232"/>
    </row>
    <row r="3975" spans="1:9" x14ac:dyDescent="0.25">
      <c r="A3975" s="565"/>
      <c r="B3975" s="565"/>
      <c r="C3975" s="565"/>
      <c r="D3975" s="564"/>
      <c r="E3975" s="5"/>
      <c r="F3975"/>
      <c r="G3975" s="5"/>
      <c r="I3975" s="232"/>
    </row>
    <row r="3976" spans="1:9" x14ac:dyDescent="0.25">
      <c r="A3976" s="565"/>
      <c r="B3976" s="565"/>
      <c r="C3976" s="565"/>
      <c r="D3976" s="564"/>
      <c r="E3976" s="5"/>
      <c r="F3976"/>
      <c r="G3976" s="5"/>
      <c r="I3976" s="232"/>
    </row>
    <row r="3977" spans="1:9" x14ac:dyDescent="0.25">
      <c r="A3977" s="565"/>
      <c r="B3977" s="565"/>
      <c r="C3977" s="565"/>
      <c r="D3977" s="564"/>
      <c r="E3977" s="5"/>
      <c r="F3977"/>
      <c r="G3977" s="5"/>
      <c r="I3977" s="232"/>
    </row>
    <row r="3978" spans="1:9" x14ac:dyDescent="0.25">
      <c r="A3978" s="565"/>
      <c r="B3978" s="565"/>
      <c r="C3978" s="565"/>
      <c r="D3978" s="564"/>
      <c r="E3978" s="5"/>
      <c r="F3978"/>
      <c r="G3978" s="5"/>
      <c r="I3978" s="232"/>
    </row>
    <row r="3979" spans="1:9" x14ac:dyDescent="0.25">
      <c r="A3979" s="565"/>
      <c r="B3979" s="565"/>
      <c r="C3979" s="565"/>
      <c r="D3979" s="564"/>
      <c r="E3979" s="5"/>
      <c r="F3979"/>
      <c r="G3979" s="5"/>
      <c r="I3979" s="232"/>
    </row>
    <row r="3980" spans="1:9" x14ac:dyDescent="0.25">
      <c r="A3980" s="565"/>
      <c r="B3980" s="565"/>
      <c r="C3980" s="565"/>
      <c r="D3980" s="564"/>
      <c r="E3980" s="5"/>
      <c r="F3980"/>
      <c r="G3980" s="5"/>
      <c r="I3980" s="232"/>
    </row>
    <row r="3981" spans="1:9" x14ac:dyDescent="0.25">
      <c r="A3981" s="565"/>
      <c r="B3981" s="565"/>
      <c r="C3981" s="565"/>
      <c r="D3981" s="564"/>
      <c r="E3981" s="5"/>
      <c r="F3981"/>
      <c r="G3981" s="5"/>
      <c r="I3981" s="232"/>
    </row>
    <row r="3982" spans="1:9" x14ac:dyDescent="0.25">
      <c r="A3982" s="565"/>
      <c r="B3982" s="565"/>
      <c r="C3982" s="565"/>
      <c r="D3982" s="564"/>
      <c r="E3982" s="5"/>
      <c r="F3982"/>
      <c r="G3982" s="5"/>
      <c r="I3982" s="232"/>
    </row>
    <row r="3983" spans="1:9" x14ac:dyDescent="0.25">
      <c r="A3983" s="565"/>
      <c r="B3983" s="565"/>
      <c r="C3983" s="565"/>
      <c r="D3983" s="564"/>
      <c r="E3983" s="5"/>
      <c r="F3983"/>
      <c r="G3983" s="5"/>
      <c r="I3983" s="232"/>
    </row>
    <row r="3984" spans="1:9" x14ac:dyDescent="0.25">
      <c r="A3984" s="565"/>
      <c r="B3984" s="565"/>
      <c r="C3984" s="565"/>
      <c r="D3984" s="564"/>
      <c r="E3984" s="5"/>
      <c r="F3984"/>
      <c r="G3984" s="5"/>
      <c r="I3984" s="232"/>
    </row>
    <row r="3985" spans="1:9" x14ac:dyDescent="0.25">
      <c r="A3985" s="565"/>
      <c r="B3985" s="565"/>
      <c r="C3985" s="565"/>
      <c r="D3985" s="564"/>
      <c r="E3985" s="5"/>
      <c r="F3985"/>
      <c r="G3985" s="5"/>
      <c r="I3985" s="232"/>
    </row>
    <row r="3986" spans="1:9" x14ac:dyDescent="0.25">
      <c r="A3986" s="565"/>
      <c r="B3986" s="565"/>
      <c r="C3986" s="565"/>
      <c r="D3986" s="564"/>
      <c r="E3986" s="5"/>
      <c r="F3986"/>
      <c r="G3986" s="5"/>
      <c r="I3986" s="232"/>
    </row>
    <row r="3987" spans="1:9" x14ac:dyDescent="0.25">
      <c r="A3987" s="565"/>
      <c r="B3987" s="565"/>
      <c r="C3987" s="565"/>
      <c r="D3987" s="564"/>
      <c r="E3987" s="5"/>
      <c r="F3987"/>
      <c r="G3987" s="5"/>
      <c r="I3987" s="232"/>
    </row>
    <row r="3988" spans="1:9" x14ac:dyDescent="0.25">
      <c r="A3988" s="565"/>
      <c r="B3988" s="565"/>
      <c r="C3988" s="565"/>
      <c r="D3988" s="564"/>
      <c r="E3988" s="5"/>
      <c r="F3988"/>
      <c r="G3988" s="5"/>
      <c r="I3988" s="232"/>
    </row>
    <row r="3989" spans="1:9" x14ac:dyDescent="0.25">
      <c r="A3989" s="565"/>
      <c r="B3989" s="565"/>
      <c r="C3989" s="565"/>
      <c r="D3989" s="564"/>
      <c r="E3989" s="5"/>
      <c r="F3989"/>
      <c r="G3989" s="5"/>
      <c r="I3989" s="232"/>
    </row>
    <row r="3990" spans="1:9" x14ac:dyDescent="0.25">
      <c r="A3990" s="565"/>
      <c r="B3990" s="565"/>
      <c r="C3990" s="565"/>
      <c r="D3990" s="564"/>
      <c r="E3990" s="5"/>
      <c r="F3990"/>
      <c r="G3990" s="5"/>
      <c r="I3990" s="232"/>
    </row>
    <row r="3991" spans="1:9" x14ac:dyDescent="0.25">
      <c r="A3991" s="565"/>
      <c r="B3991" s="565"/>
      <c r="C3991" s="565"/>
      <c r="D3991" s="564"/>
      <c r="E3991" s="5"/>
      <c r="F3991"/>
      <c r="G3991" s="5"/>
      <c r="I3991" s="232"/>
    </row>
    <row r="3992" spans="1:9" x14ac:dyDescent="0.25">
      <c r="A3992" s="565"/>
      <c r="B3992" s="565"/>
      <c r="C3992" s="565"/>
      <c r="D3992" s="564"/>
      <c r="E3992" s="5"/>
      <c r="F3992"/>
      <c r="G3992" s="5"/>
      <c r="I3992" s="232"/>
    </row>
    <row r="3993" spans="1:9" x14ac:dyDescent="0.25">
      <c r="A3993" s="565"/>
      <c r="B3993" s="565"/>
      <c r="C3993" s="565"/>
      <c r="D3993" s="564"/>
      <c r="E3993" s="5"/>
      <c r="F3993"/>
      <c r="G3993" s="5"/>
      <c r="I3993" s="232"/>
    </row>
    <row r="3994" spans="1:9" x14ac:dyDescent="0.25">
      <c r="A3994" s="565"/>
      <c r="B3994" s="565"/>
      <c r="C3994" s="565"/>
      <c r="D3994" s="564"/>
      <c r="E3994" s="5"/>
      <c r="F3994"/>
      <c r="G3994" s="5"/>
      <c r="I3994" s="232"/>
    </row>
    <row r="3995" spans="1:9" x14ac:dyDescent="0.25">
      <c r="A3995" s="565"/>
      <c r="B3995" s="565"/>
      <c r="C3995" s="565"/>
      <c r="D3995" s="564"/>
      <c r="E3995" s="5"/>
      <c r="F3995"/>
      <c r="G3995" s="5"/>
      <c r="I3995" s="232"/>
    </row>
    <row r="3996" spans="1:9" x14ac:dyDescent="0.25">
      <c r="A3996" s="565"/>
      <c r="B3996" s="565"/>
      <c r="C3996" s="565"/>
      <c r="D3996" s="564"/>
      <c r="E3996" s="5"/>
      <c r="F3996"/>
      <c r="G3996" s="5"/>
      <c r="I3996" s="232"/>
    </row>
    <row r="3997" spans="1:9" x14ac:dyDescent="0.25">
      <c r="A3997" s="565"/>
      <c r="B3997" s="565"/>
      <c r="C3997" s="565"/>
      <c r="D3997" s="564"/>
      <c r="E3997" s="5"/>
      <c r="F3997"/>
      <c r="G3997" s="5"/>
      <c r="I3997" s="232"/>
    </row>
    <row r="3998" spans="1:9" x14ac:dyDescent="0.25">
      <c r="A3998" s="565"/>
      <c r="B3998" s="565"/>
      <c r="C3998" s="565"/>
      <c r="D3998" s="564"/>
      <c r="E3998" s="5"/>
      <c r="F3998"/>
      <c r="G3998" s="5"/>
      <c r="I3998" s="232"/>
    </row>
    <row r="3999" spans="1:9" x14ac:dyDescent="0.25">
      <c r="A3999" s="565"/>
      <c r="B3999" s="565"/>
      <c r="C3999" s="565"/>
      <c r="D3999" s="564"/>
      <c r="E3999" s="5"/>
      <c r="F3999"/>
      <c r="G3999" s="5"/>
      <c r="I3999" s="232"/>
    </row>
    <row r="4000" spans="1:9" x14ac:dyDescent="0.25">
      <c r="A4000" s="565"/>
      <c r="B4000" s="565"/>
      <c r="C4000" s="565"/>
      <c r="D4000" s="564"/>
      <c r="E4000" s="5"/>
      <c r="F4000"/>
      <c r="G4000" s="5"/>
      <c r="I4000" s="232"/>
    </row>
    <row r="4001" spans="1:9" x14ac:dyDescent="0.25">
      <c r="A4001" s="565"/>
      <c r="B4001" s="565"/>
      <c r="C4001" s="565"/>
      <c r="D4001" s="564"/>
      <c r="E4001" s="5"/>
      <c r="F4001"/>
      <c r="G4001" s="5"/>
      <c r="I4001" s="232"/>
    </row>
    <row r="4002" spans="1:9" x14ac:dyDescent="0.25">
      <c r="A4002" s="565"/>
      <c r="B4002" s="565"/>
      <c r="C4002" s="565"/>
      <c r="D4002" s="564"/>
      <c r="E4002" s="5"/>
      <c r="F4002"/>
      <c r="G4002" s="5"/>
      <c r="I4002" s="232"/>
    </row>
    <row r="4003" spans="1:9" x14ac:dyDescent="0.25">
      <c r="A4003" s="565"/>
      <c r="B4003" s="565"/>
      <c r="C4003" s="565"/>
      <c r="D4003" s="564"/>
      <c r="E4003" s="5"/>
      <c r="F4003"/>
      <c r="G4003" s="5"/>
      <c r="I4003" s="232"/>
    </row>
    <row r="4004" spans="1:9" x14ac:dyDescent="0.25">
      <c r="A4004" s="565"/>
      <c r="B4004" s="565"/>
      <c r="C4004" s="565"/>
      <c r="D4004" s="564"/>
      <c r="E4004" s="5"/>
      <c r="F4004"/>
      <c r="G4004" s="5"/>
      <c r="I4004" s="232"/>
    </row>
    <row r="4005" spans="1:9" x14ac:dyDescent="0.25">
      <c r="A4005" s="565"/>
      <c r="B4005" s="565"/>
      <c r="C4005" s="565"/>
      <c r="D4005" s="564"/>
      <c r="E4005" s="5"/>
      <c r="F4005"/>
      <c r="G4005" s="5"/>
      <c r="I4005" s="232"/>
    </row>
    <row r="4006" spans="1:9" x14ac:dyDescent="0.25">
      <c r="A4006" s="565"/>
      <c r="B4006" s="565"/>
      <c r="C4006" s="565"/>
      <c r="D4006" s="564"/>
      <c r="E4006" s="5"/>
      <c r="F4006"/>
      <c r="G4006" s="5"/>
      <c r="I4006" s="232"/>
    </row>
    <row r="4007" spans="1:9" x14ac:dyDescent="0.25">
      <c r="A4007" s="565"/>
      <c r="B4007" s="565"/>
      <c r="C4007" s="565"/>
      <c r="D4007" s="564"/>
      <c r="E4007" s="5"/>
      <c r="F4007"/>
      <c r="G4007" s="5"/>
      <c r="I4007" s="232"/>
    </row>
    <row r="4008" spans="1:9" x14ac:dyDescent="0.25">
      <c r="A4008" s="565"/>
      <c r="B4008" s="565"/>
      <c r="C4008" s="565"/>
      <c r="D4008" s="564"/>
      <c r="E4008" s="5"/>
      <c r="F4008"/>
      <c r="G4008" s="5"/>
      <c r="I4008" s="232"/>
    </row>
    <row r="4009" spans="1:9" x14ac:dyDescent="0.25">
      <c r="A4009" s="565"/>
      <c r="B4009" s="565"/>
      <c r="C4009" s="565"/>
      <c r="D4009" s="564"/>
      <c r="E4009" s="5"/>
      <c r="F4009"/>
      <c r="G4009" s="5"/>
      <c r="I4009" s="232"/>
    </row>
    <row r="4010" spans="1:9" x14ac:dyDescent="0.25">
      <c r="A4010" s="565"/>
      <c r="B4010" s="565"/>
      <c r="C4010" s="565"/>
      <c r="D4010" s="564"/>
      <c r="E4010" s="5"/>
      <c r="F4010"/>
      <c r="G4010" s="5"/>
      <c r="I4010" s="232"/>
    </row>
    <row r="4011" spans="1:9" x14ac:dyDescent="0.25">
      <c r="A4011" s="565"/>
      <c r="B4011" s="565"/>
      <c r="C4011" s="565"/>
      <c r="D4011" s="564"/>
      <c r="E4011" s="5"/>
      <c r="F4011"/>
      <c r="G4011" s="5"/>
      <c r="I4011" s="232"/>
    </row>
    <row r="4012" spans="1:9" x14ac:dyDescent="0.25">
      <c r="A4012" s="565"/>
      <c r="B4012" s="565"/>
      <c r="C4012" s="565"/>
      <c r="D4012" s="564"/>
      <c r="E4012" s="5"/>
      <c r="F4012"/>
      <c r="G4012" s="5"/>
      <c r="I4012" s="232"/>
    </row>
    <row r="4013" spans="1:9" x14ac:dyDescent="0.25">
      <c r="A4013" s="565"/>
      <c r="B4013" s="565"/>
      <c r="C4013" s="565"/>
      <c r="D4013" s="564"/>
      <c r="E4013" s="5"/>
      <c r="F4013"/>
      <c r="G4013" s="5"/>
      <c r="I4013" s="232"/>
    </row>
    <row r="4014" spans="1:9" x14ac:dyDescent="0.25">
      <c r="A4014" s="565"/>
      <c r="B4014" s="565"/>
      <c r="C4014" s="565"/>
      <c r="D4014" s="564"/>
      <c r="E4014" s="5"/>
      <c r="F4014"/>
      <c r="G4014" s="5"/>
      <c r="I4014" s="232"/>
    </row>
    <row r="4015" spans="1:9" x14ac:dyDescent="0.25">
      <c r="A4015" s="565"/>
      <c r="B4015" s="565"/>
      <c r="C4015" s="565"/>
      <c r="D4015" s="564"/>
      <c r="E4015" s="5"/>
      <c r="F4015"/>
      <c r="G4015" s="5"/>
      <c r="I4015" s="232"/>
    </row>
    <row r="4016" spans="1:9" x14ac:dyDescent="0.25">
      <c r="A4016" s="565"/>
      <c r="B4016" s="565"/>
      <c r="C4016" s="565"/>
      <c r="D4016" s="564"/>
      <c r="E4016" s="5"/>
      <c r="F4016"/>
      <c r="G4016" s="5"/>
      <c r="I4016" s="232"/>
    </row>
    <row r="4017" spans="1:9" x14ac:dyDescent="0.25">
      <c r="A4017" s="565"/>
      <c r="B4017" s="565"/>
      <c r="C4017" s="565"/>
      <c r="D4017" s="564"/>
      <c r="E4017" s="5"/>
      <c r="F4017"/>
      <c r="G4017" s="5"/>
      <c r="I4017" s="232"/>
    </row>
    <row r="4018" spans="1:9" x14ac:dyDescent="0.25">
      <c r="A4018" s="565"/>
      <c r="B4018" s="565"/>
      <c r="C4018" s="565"/>
      <c r="D4018" s="564"/>
      <c r="E4018" s="5"/>
      <c r="F4018"/>
      <c r="G4018" s="5"/>
      <c r="I4018" s="232"/>
    </row>
    <row r="4019" spans="1:9" x14ac:dyDescent="0.25">
      <c r="A4019" s="565"/>
      <c r="B4019" s="565"/>
      <c r="C4019" s="565"/>
      <c r="D4019" s="564"/>
      <c r="E4019" s="5"/>
      <c r="F4019"/>
      <c r="G4019" s="5"/>
      <c r="I4019" s="232"/>
    </row>
    <row r="4020" spans="1:9" x14ac:dyDescent="0.25">
      <c r="A4020" s="565"/>
      <c r="B4020" s="565"/>
      <c r="C4020" s="565"/>
      <c r="D4020" s="564"/>
      <c r="E4020" s="5"/>
      <c r="F4020"/>
      <c r="G4020" s="5"/>
      <c r="I4020" s="232"/>
    </row>
    <row r="4021" spans="1:9" x14ac:dyDescent="0.25">
      <c r="A4021" s="565"/>
      <c r="B4021" s="565"/>
      <c r="C4021" s="565"/>
      <c r="D4021" s="564"/>
      <c r="E4021" s="5"/>
      <c r="F4021"/>
      <c r="G4021" s="5"/>
      <c r="I4021" s="232"/>
    </row>
    <row r="4022" spans="1:9" x14ac:dyDescent="0.25">
      <c r="A4022" s="565"/>
      <c r="B4022" s="565"/>
      <c r="C4022" s="565"/>
      <c r="D4022" s="564"/>
      <c r="E4022" s="5"/>
      <c r="F4022"/>
      <c r="G4022" s="5"/>
      <c r="I4022" s="232"/>
    </row>
    <row r="4023" spans="1:9" x14ac:dyDescent="0.25">
      <c r="A4023" s="565"/>
      <c r="B4023" s="565"/>
      <c r="C4023" s="565"/>
      <c r="D4023" s="564"/>
      <c r="E4023" s="5"/>
      <c r="F4023"/>
      <c r="G4023" s="5"/>
      <c r="I4023" s="232"/>
    </row>
    <row r="4024" spans="1:9" x14ac:dyDescent="0.25">
      <c r="A4024" s="565"/>
      <c r="B4024" s="565"/>
      <c r="C4024" s="565"/>
      <c r="D4024" s="564"/>
      <c r="E4024" s="5"/>
      <c r="F4024"/>
      <c r="G4024" s="5"/>
      <c r="I4024" s="232"/>
    </row>
    <row r="4025" spans="1:9" x14ac:dyDescent="0.25">
      <c r="A4025" s="565"/>
      <c r="B4025" s="565"/>
      <c r="C4025" s="565"/>
      <c r="D4025" s="564"/>
      <c r="E4025" s="5"/>
      <c r="F4025"/>
      <c r="G4025" s="5"/>
      <c r="I4025" s="232"/>
    </row>
    <row r="4026" spans="1:9" x14ac:dyDescent="0.25">
      <c r="A4026" s="565"/>
      <c r="B4026" s="565"/>
      <c r="C4026" s="565"/>
      <c r="D4026" s="564"/>
      <c r="E4026" s="5"/>
      <c r="F4026"/>
      <c r="G4026" s="5"/>
      <c r="I4026" s="232"/>
    </row>
    <row r="4027" spans="1:9" x14ac:dyDescent="0.25">
      <c r="A4027" s="565"/>
      <c r="B4027" s="565"/>
      <c r="C4027" s="565"/>
      <c r="D4027" s="564"/>
      <c r="E4027" s="5"/>
      <c r="F4027"/>
      <c r="G4027" s="5"/>
      <c r="I4027" s="232"/>
    </row>
    <row r="4028" spans="1:9" x14ac:dyDescent="0.25">
      <c r="A4028" s="565"/>
      <c r="B4028" s="565"/>
      <c r="C4028" s="565"/>
      <c r="D4028" s="564"/>
      <c r="E4028" s="5"/>
      <c r="F4028"/>
      <c r="G4028" s="5"/>
      <c r="I4028" s="232"/>
    </row>
    <row r="4029" spans="1:9" x14ac:dyDescent="0.25">
      <c r="A4029" s="565"/>
      <c r="B4029" s="565"/>
      <c r="C4029" s="565"/>
      <c r="D4029" s="564"/>
      <c r="E4029" s="5"/>
      <c r="F4029"/>
      <c r="G4029" s="5"/>
      <c r="I4029" s="232"/>
    </row>
    <row r="4030" spans="1:9" x14ac:dyDescent="0.25">
      <c r="A4030" s="565"/>
      <c r="B4030" s="565"/>
      <c r="C4030" s="565"/>
      <c r="D4030" s="564"/>
      <c r="E4030" s="5"/>
      <c r="F4030"/>
      <c r="G4030" s="5"/>
      <c r="I4030" s="232"/>
    </row>
    <row r="4031" spans="1:9" x14ac:dyDescent="0.25">
      <c r="A4031" s="565"/>
      <c r="B4031" s="565"/>
      <c r="C4031" s="565"/>
      <c r="D4031" s="564"/>
      <c r="E4031" s="5"/>
      <c r="F4031"/>
      <c r="G4031" s="5"/>
      <c r="I4031" s="232"/>
    </row>
    <row r="4032" spans="1:9" x14ac:dyDescent="0.25">
      <c r="A4032" s="565"/>
      <c r="B4032" s="565"/>
      <c r="C4032" s="565"/>
      <c r="D4032" s="564"/>
      <c r="E4032" s="5"/>
      <c r="F4032"/>
      <c r="G4032" s="5"/>
      <c r="I4032" s="232"/>
    </row>
    <row r="4033" spans="1:9" x14ac:dyDescent="0.25">
      <c r="A4033" s="565"/>
      <c r="B4033" s="565"/>
      <c r="C4033" s="565"/>
      <c r="D4033" s="564"/>
      <c r="E4033" s="5"/>
      <c r="F4033"/>
      <c r="G4033" s="5"/>
      <c r="I4033" s="232"/>
    </row>
    <row r="4034" spans="1:9" x14ac:dyDescent="0.25">
      <c r="A4034" s="565"/>
      <c r="B4034" s="565"/>
      <c r="C4034" s="565"/>
      <c r="D4034" s="564"/>
      <c r="E4034" s="5"/>
      <c r="F4034"/>
      <c r="G4034" s="5"/>
      <c r="I4034" s="232"/>
    </row>
    <row r="4035" spans="1:9" x14ac:dyDescent="0.25">
      <c r="A4035" s="565"/>
      <c r="B4035" s="565"/>
      <c r="C4035" s="565"/>
      <c r="D4035" s="564"/>
      <c r="E4035" s="5"/>
      <c r="F4035"/>
      <c r="G4035" s="5"/>
      <c r="I4035" s="232"/>
    </row>
    <row r="4036" spans="1:9" x14ac:dyDescent="0.25">
      <c r="A4036" s="565"/>
      <c r="B4036" s="565"/>
      <c r="C4036" s="565"/>
      <c r="D4036" s="564"/>
      <c r="E4036" s="5"/>
      <c r="F4036"/>
      <c r="G4036" s="5"/>
      <c r="I4036" s="232"/>
    </row>
    <row r="4037" spans="1:9" x14ac:dyDescent="0.25">
      <c r="A4037" s="565"/>
      <c r="B4037" s="565"/>
      <c r="C4037" s="565"/>
      <c r="D4037" s="564"/>
      <c r="E4037" s="5"/>
      <c r="F4037"/>
      <c r="G4037" s="5"/>
      <c r="I4037" s="232"/>
    </row>
    <row r="4038" spans="1:9" x14ac:dyDescent="0.25">
      <c r="A4038" s="565"/>
      <c r="B4038" s="565"/>
      <c r="C4038" s="565"/>
      <c r="D4038" s="564"/>
      <c r="E4038" s="5"/>
      <c r="F4038"/>
      <c r="G4038" s="5"/>
      <c r="I4038" s="232"/>
    </row>
    <row r="4039" spans="1:9" x14ac:dyDescent="0.25">
      <c r="A4039" s="565"/>
      <c r="B4039" s="565"/>
      <c r="C4039" s="565"/>
      <c r="D4039" s="564"/>
      <c r="E4039" s="5"/>
      <c r="F4039"/>
      <c r="G4039" s="5"/>
      <c r="I4039" s="232"/>
    </row>
    <row r="4040" spans="1:9" x14ac:dyDescent="0.25">
      <c r="A4040" s="565"/>
      <c r="B4040" s="565"/>
      <c r="C4040" s="565"/>
      <c r="D4040" s="564"/>
      <c r="E4040" s="5"/>
      <c r="F4040"/>
      <c r="G4040" s="5"/>
      <c r="I4040" s="232"/>
    </row>
    <row r="4041" spans="1:9" x14ac:dyDescent="0.25">
      <c r="A4041" s="565"/>
      <c r="B4041" s="565"/>
      <c r="C4041" s="565"/>
      <c r="D4041" s="564"/>
      <c r="E4041" s="5"/>
      <c r="F4041"/>
      <c r="G4041" s="5"/>
      <c r="I4041" s="232"/>
    </row>
    <row r="4042" spans="1:9" x14ac:dyDescent="0.25">
      <c r="A4042" s="565"/>
      <c r="B4042" s="565"/>
      <c r="C4042" s="565"/>
      <c r="D4042" s="564"/>
      <c r="E4042" s="5"/>
      <c r="F4042"/>
      <c r="G4042" s="5"/>
      <c r="I4042" s="232"/>
    </row>
    <row r="4043" spans="1:9" x14ac:dyDescent="0.25">
      <c r="A4043" s="565"/>
      <c r="B4043" s="565"/>
      <c r="C4043" s="565"/>
      <c r="D4043" s="564"/>
      <c r="E4043" s="5"/>
      <c r="F4043"/>
      <c r="G4043" s="5"/>
      <c r="I4043" s="232"/>
    </row>
    <row r="4044" spans="1:9" x14ac:dyDescent="0.25">
      <c r="A4044" s="565"/>
      <c r="B4044" s="565"/>
      <c r="C4044" s="565"/>
      <c r="D4044" s="564"/>
      <c r="E4044" s="5"/>
      <c r="F4044"/>
      <c r="G4044" s="5"/>
      <c r="I4044" s="232"/>
    </row>
    <row r="4045" spans="1:9" x14ac:dyDescent="0.25">
      <c r="A4045" s="565"/>
      <c r="B4045" s="565"/>
      <c r="C4045" s="565"/>
      <c r="D4045" s="564"/>
      <c r="E4045" s="5"/>
      <c r="F4045"/>
      <c r="G4045" s="5"/>
      <c r="I4045" s="232"/>
    </row>
    <row r="4046" spans="1:9" x14ac:dyDescent="0.25">
      <c r="A4046" s="565"/>
      <c r="B4046" s="565"/>
      <c r="C4046" s="565"/>
      <c r="D4046" s="564"/>
      <c r="E4046" s="5"/>
      <c r="F4046"/>
      <c r="G4046" s="5"/>
      <c r="I4046" s="232"/>
    </row>
    <row r="4047" spans="1:9" x14ac:dyDescent="0.25">
      <c r="A4047" s="565"/>
      <c r="B4047" s="565"/>
      <c r="C4047" s="565"/>
      <c r="D4047" s="564"/>
      <c r="E4047" s="5"/>
      <c r="F4047"/>
      <c r="G4047" s="5"/>
      <c r="I4047" s="232"/>
    </row>
    <row r="4048" spans="1:9" x14ac:dyDescent="0.25">
      <c r="A4048" s="565"/>
      <c r="B4048" s="565"/>
      <c r="C4048" s="565"/>
      <c r="D4048" s="564"/>
      <c r="E4048" s="5"/>
      <c r="F4048"/>
      <c r="G4048" s="5"/>
      <c r="I4048" s="232"/>
    </row>
    <row r="4049" spans="1:9" x14ac:dyDescent="0.25">
      <c r="A4049" s="565"/>
      <c r="B4049" s="565"/>
      <c r="C4049" s="565"/>
      <c r="D4049" s="564"/>
      <c r="E4049" s="5"/>
      <c r="F4049"/>
      <c r="G4049" s="5"/>
      <c r="I4049" s="232"/>
    </row>
    <row r="4050" spans="1:9" x14ac:dyDescent="0.25">
      <c r="A4050" s="565"/>
      <c r="B4050" s="565"/>
      <c r="C4050" s="565"/>
      <c r="D4050" s="564"/>
      <c r="E4050" s="5"/>
      <c r="F4050"/>
      <c r="G4050" s="5"/>
      <c r="I4050" s="232"/>
    </row>
    <row r="4051" spans="1:9" x14ac:dyDescent="0.25">
      <c r="A4051" s="565"/>
      <c r="B4051" s="565"/>
      <c r="C4051" s="565"/>
      <c r="D4051" s="564"/>
      <c r="E4051" s="5"/>
      <c r="F4051"/>
      <c r="G4051" s="5"/>
      <c r="I4051" s="232"/>
    </row>
    <row r="4052" spans="1:9" x14ac:dyDescent="0.25">
      <c r="A4052" s="565"/>
      <c r="B4052" s="565"/>
      <c r="C4052" s="565"/>
      <c r="D4052" s="564"/>
      <c r="E4052" s="5"/>
      <c r="F4052"/>
      <c r="G4052" s="5"/>
      <c r="I4052" s="232"/>
    </row>
    <row r="4053" spans="1:9" x14ac:dyDescent="0.25">
      <c r="A4053" s="565"/>
      <c r="B4053" s="565"/>
      <c r="C4053" s="565"/>
      <c r="D4053" s="564"/>
      <c r="E4053" s="5"/>
      <c r="F4053"/>
      <c r="G4053" s="5"/>
      <c r="I4053" s="232"/>
    </row>
    <row r="4054" spans="1:9" x14ac:dyDescent="0.25">
      <c r="A4054" s="565"/>
      <c r="B4054" s="565"/>
      <c r="C4054" s="565"/>
      <c r="D4054" s="564"/>
      <c r="E4054" s="5"/>
      <c r="F4054"/>
      <c r="G4054" s="5"/>
      <c r="I4054" s="232"/>
    </row>
    <row r="4055" spans="1:9" x14ac:dyDescent="0.25">
      <c r="A4055" s="565"/>
      <c r="B4055" s="565"/>
      <c r="C4055" s="565"/>
      <c r="D4055" s="564"/>
      <c r="E4055" s="5"/>
      <c r="F4055"/>
      <c r="G4055" s="5"/>
      <c r="I4055" s="232"/>
    </row>
    <row r="4056" spans="1:9" x14ac:dyDescent="0.25">
      <c r="A4056" s="565"/>
      <c r="B4056" s="565"/>
      <c r="C4056" s="565"/>
      <c r="D4056" s="564"/>
      <c r="E4056" s="5"/>
      <c r="F4056"/>
      <c r="G4056" s="5"/>
      <c r="I4056" s="232"/>
    </row>
    <row r="4057" spans="1:9" x14ac:dyDescent="0.25">
      <c r="A4057" s="565"/>
      <c r="B4057" s="565"/>
      <c r="C4057" s="565"/>
      <c r="D4057" s="564"/>
      <c r="E4057" s="5"/>
      <c r="F4057"/>
      <c r="G4057" s="5"/>
      <c r="I4057" s="232"/>
    </row>
    <row r="4058" spans="1:9" x14ac:dyDescent="0.25">
      <c r="A4058" s="565"/>
      <c r="B4058" s="565"/>
      <c r="C4058" s="565"/>
      <c r="D4058" s="564"/>
      <c r="E4058" s="5"/>
      <c r="F4058"/>
      <c r="G4058" s="5"/>
      <c r="I4058" s="232"/>
    </row>
    <row r="4059" spans="1:9" x14ac:dyDescent="0.25">
      <c r="A4059" s="565"/>
      <c r="B4059" s="565"/>
      <c r="C4059" s="565"/>
      <c r="D4059" s="564"/>
      <c r="E4059" s="5"/>
      <c r="F4059"/>
      <c r="G4059" s="5"/>
      <c r="I4059" s="232"/>
    </row>
    <row r="4060" spans="1:9" x14ac:dyDescent="0.25">
      <c r="A4060" s="565"/>
      <c r="B4060" s="565"/>
      <c r="C4060" s="565"/>
      <c r="D4060" s="564"/>
      <c r="E4060" s="5"/>
      <c r="F4060"/>
      <c r="G4060" s="5"/>
      <c r="I4060" s="232"/>
    </row>
    <row r="4061" spans="1:9" x14ac:dyDescent="0.25">
      <c r="A4061" s="565"/>
      <c r="B4061" s="565"/>
      <c r="C4061" s="565"/>
      <c r="D4061" s="564"/>
      <c r="E4061" s="5"/>
      <c r="F4061"/>
      <c r="G4061" s="5"/>
      <c r="I4061" s="232"/>
    </row>
    <row r="4062" spans="1:9" x14ac:dyDescent="0.25">
      <c r="A4062" s="565"/>
      <c r="B4062" s="565"/>
      <c r="C4062" s="565"/>
      <c r="D4062" s="564"/>
      <c r="E4062" s="5"/>
      <c r="F4062"/>
      <c r="G4062" s="5"/>
      <c r="I4062" s="232"/>
    </row>
    <row r="4063" spans="1:9" x14ac:dyDescent="0.25">
      <c r="A4063" s="565"/>
      <c r="B4063" s="565"/>
      <c r="C4063" s="565"/>
      <c r="D4063" s="564"/>
      <c r="E4063" s="5"/>
      <c r="F4063"/>
      <c r="G4063" s="5"/>
      <c r="I4063" s="232"/>
    </row>
    <row r="4064" spans="1:9" x14ac:dyDescent="0.25">
      <c r="A4064" s="565"/>
      <c r="B4064" s="565"/>
      <c r="C4064" s="565"/>
      <c r="D4064" s="564"/>
      <c r="E4064" s="5"/>
      <c r="F4064"/>
      <c r="G4064" s="5"/>
      <c r="I4064" s="232"/>
    </row>
    <row r="4065" spans="1:9" x14ac:dyDescent="0.25">
      <c r="A4065" s="565"/>
      <c r="B4065" s="565"/>
      <c r="C4065" s="565"/>
      <c r="D4065" s="564"/>
      <c r="E4065" s="5"/>
      <c r="F4065"/>
      <c r="G4065" s="5"/>
      <c r="I4065" s="232"/>
    </row>
    <row r="4066" spans="1:9" x14ac:dyDescent="0.25">
      <c r="A4066" s="565"/>
      <c r="B4066" s="565"/>
      <c r="C4066" s="565"/>
      <c r="D4066" s="564"/>
      <c r="E4066" s="5"/>
      <c r="F4066"/>
      <c r="G4066" s="5"/>
      <c r="I4066" s="232"/>
    </row>
    <row r="4067" spans="1:9" x14ac:dyDescent="0.25">
      <c r="A4067" s="565"/>
      <c r="B4067" s="565"/>
      <c r="C4067" s="565"/>
      <c r="D4067" s="564"/>
      <c r="E4067" s="5"/>
      <c r="F4067"/>
      <c r="G4067" s="5"/>
      <c r="I4067" s="232"/>
    </row>
    <row r="4068" spans="1:9" x14ac:dyDescent="0.25">
      <c r="A4068" s="565"/>
      <c r="B4068" s="565"/>
      <c r="C4068" s="565"/>
      <c r="D4068" s="564"/>
      <c r="E4068" s="5"/>
      <c r="F4068"/>
      <c r="G4068" s="5"/>
      <c r="I4068" s="232"/>
    </row>
    <row r="4069" spans="1:9" x14ac:dyDescent="0.25">
      <c r="A4069" s="565"/>
      <c r="B4069" s="565"/>
      <c r="C4069" s="565"/>
      <c r="D4069" s="564"/>
      <c r="E4069" s="5"/>
      <c r="F4069"/>
      <c r="G4069" s="5"/>
      <c r="I4069" s="232"/>
    </row>
    <row r="4070" spans="1:9" x14ac:dyDescent="0.25">
      <c r="A4070" s="565"/>
      <c r="B4070" s="565"/>
      <c r="C4070" s="565"/>
      <c r="D4070" s="564"/>
      <c r="E4070" s="5"/>
      <c r="F4070"/>
      <c r="G4070" s="5"/>
      <c r="I4070" s="232"/>
    </row>
    <row r="4071" spans="1:9" x14ac:dyDescent="0.25">
      <c r="A4071" s="565"/>
      <c r="B4071" s="565"/>
      <c r="C4071" s="565"/>
      <c r="D4071" s="564"/>
      <c r="E4071" s="5"/>
      <c r="F4071"/>
      <c r="G4071" s="5"/>
      <c r="I4071" s="232"/>
    </row>
    <row r="4072" spans="1:9" x14ac:dyDescent="0.25">
      <c r="A4072" s="565"/>
      <c r="B4072" s="565"/>
      <c r="C4072" s="565"/>
      <c r="D4072" s="564"/>
      <c r="E4072" s="5"/>
      <c r="F4072"/>
      <c r="G4072" s="5"/>
      <c r="I4072" s="232"/>
    </row>
    <row r="4073" spans="1:9" x14ac:dyDescent="0.25">
      <c r="A4073" s="565"/>
      <c r="B4073" s="565"/>
      <c r="C4073" s="565"/>
      <c r="D4073" s="564"/>
      <c r="E4073" s="5"/>
      <c r="F4073"/>
      <c r="G4073" s="5"/>
      <c r="I4073" s="232"/>
    </row>
    <row r="4074" spans="1:9" x14ac:dyDescent="0.25">
      <c r="A4074" s="565"/>
      <c r="B4074" s="565"/>
      <c r="C4074" s="565"/>
      <c r="D4074" s="564"/>
      <c r="E4074" s="5"/>
      <c r="F4074"/>
      <c r="G4074" s="5"/>
      <c r="I4074" s="232"/>
    </row>
    <row r="4075" spans="1:9" x14ac:dyDescent="0.25">
      <c r="A4075" s="565"/>
      <c r="B4075" s="565"/>
      <c r="C4075" s="565"/>
      <c r="D4075" s="564"/>
      <c r="E4075" s="5"/>
      <c r="F4075"/>
      <c r="G4075" s="5"/>
      <c r="I4075" s="232"/>
    </row>
    <row r="4076" spans="1:9" x14ac:dyDescent="0.25">
      <c r="A4076" s="565"/>
      <c r="B4076" s="565"/>
      <c r="C4076" s="565"/>
      <c r="D4076" s="564"/>
      <c r="E4076" s="5"/>
      <c r="F4076"/>
      <c r="G4076" s="5"/>
      <c r="I4076" s="232"/>
    </row>
    <row r="4077" spans="1:9" x14ac:dyDescent="0.25">
      <c r="A4077" s="565"/>
      <c r="B4077" s="565"/>
      <c r="C4077" s="565"/>
      <c r="D4077" s="564"/>
      <c r="E4077" s="5"/>
      <c r="F4077"/>
      <c r="G4077" s="5"/>
      <c r="I4077" s="232"/>
    </row>
    <row r="4078" spans="1:9" x14ac:dyDescent="0.25">
      <c r="A4078" s="565"/>
      <c r="B4078" s="565"/>
      <c r="C4078" s="565"/>
      <c r="D4078" s="564"/>
      <c r="E4078" s="5"/>
      <c r="F4078"/>
      <c r="G4078" s="5"/>
      <c r="I4078" s="232"/>
    </row>
    <row r="4079" spans="1:9" x14ac:dyDescent="0.25">
      <c r="A4079" s="565"/>
      <c r="B4079" s="565"/>
      <c r="C4079" s="565"/>
      <c r="D4079" s="564"/>
      <c r="E4079" s="5"/>
      <c r="F4079"/>
      <c r="G4079" s="5"/>
      <c r="I4079" s="232"/>
    </row>
    <row r="4080" spans="1:9" x14ac:dyDescent="0.25">
      <c r="A4080" s="565"/>
      <c r="B4080" s="565"/>
      <c r="C4080" s="565"/>
      <c r="D4080" s="564"/>
      <c r="E4080" s="5"/>
      <c r="F4080"/>
      <c r="G4080" s="5"/>
      <c r="I4080" s="232"/>
    </row>
    <row r="4081" spans="1:9" x14ac:dyDescent="0.25">
      <c r="A4081" s="565"/>
      <c r="B4081" s="565"/>
      <c r="C4081" s="565"/>
      <c r="D4081" s="564"/>
      <c r="E4081" s="5"/>
      <c r="F4081"/>
      <c r="G4081" s="5"/>
      <c r="I4081" s="232"/>
    </row>
    <row r="4082" spans="1:9" x14ac:dyDescent="0.25">
      <c r="A4082" s="565"/>
      <c r="B4082" s="565"/>
      <c r="C4082" s="565"/>
      <c r="D4082" s="564"/>
      <c r="E4082" s="5"/>
      <c r="F4082"/>
      <c r="G4082" s="5"/>
      <c r="I4082" s="232"/>
    </row>
    <row r="4083" spans="1:9" x14ac:dyDescent="0.25">
      <c r="A4083" s="565"/>
      <c r="B4083" s="565"/>
      <c r="C4083" s="565"/>
      <c r="D4083" s="564"/>
      <c r="E4083" s="5"/>
      <c r="F4083"/>
      <c r="G4083" s="5"/>
      <c r="I4083" s="232"/>
    </row>
    <row r="4084" spans="1:9" x14ac:dyDescent="0.25">
      <c r="A4084" s="565"/>
      <c r="B4084" s="565"/>
      <c r="C4084" s="565"/>
      <c r="D4084" s="564"/>
      <c r="E4084" s="5"/>
      <c r="F4084"/>
      <c r="G4084" s="5"/>
      <c r="I4084" s="232"/>
    </row>
    <row r="4085" spans="1:9" x14ac:dyDescent="0.25">
      <c r="A4085" s="565"/>
      <c r="B4085" s="565"/>
      <c r="C4085" s="565"/>
      <c r="D4085" s="564"/>
      <c r="E4085" s="5"/>
      <c r="F4085"/>
      <c r="G4085" s="5"/>
      <c r="I4085" s="232"/>
    </row>
    <row r="4086" spans="1:9" x14ac:dyDescent="0.25">
      <c r="A4086" s="565"/>
      <c r="B4086" s="565"/>
      <c r="C4086" s="565"/>
      <c r="D4086" s="564"/>
      <c r="E4086" s="5"/>
      <c r="F4086"/>
      <c r="G4086" s="5"/>
      <c r="I4086" s="232"/>
    </row>
    <row r="4087" spans="1:9" x14ac:dyDescent="0.25">
      <c r="A4087" s="565"/>
      <c r="B4087" s="565"/>
      <c r="C4087" s="565"/>
      <c r="D4087" s="564"/>
      <c r="E4087" s="5"/>
      <c r="F4087"/>
      <c r="G4087" s="5"/>
      <c r="I4087" s="232"/>
    </row>
    <row r="4088" spans="1:9" x14ac:dyDescent="0.25">
      <c r="A4088" s="565"/>
      <c r="B4088" s="565"/>
      <c r="C4088" s="565"/>
      <c r="D4088" s="564"/>
      <c r="E4088" s="5"/>
      <c r="F4088"/>
      <c r="G4088" s="5"/>
      <c r="I4088" s="232"/>
    </row>
    <row r="4089" spans="1:9" x14ac:dyDescent="0.25">
      <c r="A4089" s="565"/>
      <c r="B4089" s="565"/>
      <c r="C4089" s="565"/>
      <c r="D4089" s="564"/>
      <c r="E4089" s="5"/>
      <c r="F4089"/>
      <c r="G4089" s="5"/>
      <c r="I4089" s="232"/>
    </row>
    <row r="4090" spans="1:9" x14ac:dyDescent="0.25">
      <c r="A4090" s="565"/>
      <c r="B4090" s="565"/>
      <c r="C4090" s="565"/>
      <c r="D4090" s="564"/>
      <c r="E4090" s="5"/>
      <c r="F4090"/>
      <c r="G4090" s="5"/>
      <c r="I4090" s="232"/>
    </row>
    <row r="4091" spans="1:9" x14ac:dyDescent="0.25">
      <c r="A4091" s="565"/>
      <c r="B4091" s="565"/>
      <c r="C4091" s="565"/>
      <c r="D4091" s="564"/>
      <c r="E4091" s="5"/>
      <c r="F4091"/>
      <c r="G4091" s="5"/>
      <c r="I4091" s="232"/>
    </row>
    <row r="4092" spans="1:9" x14ac:dyDescent="0.25">
      <c r="A4092" s="565"/>
      <c r="B4092" s="565"/>
      <c r="C4092" s="565"/>
      <c r="D4092" s="564"/>
      <c r="E4092" s="5"/>
      <c r="F4092"/>
      <c r="G4092" s="5"/>
      <c r="I4092" s="232"/>
    </row>
    <row r="4093" spans="1:9" x14ac:dyDescent="0.25">
      <c r="A4093" s="565"/>
      <c r="B4093" s="565"/>
      <c r="C4093" s="565"/>
      <c r="D4093" s="564"/>
      <c r="E4093" s="5"/>
      <c r="F4093"/>
      <c r="G4093" s="5"/>
      <c r="I4093" s="232"/>
    </row>
    <row r="4094" spans="1:9" x14ac:dyDescent="0.25">
      <c r="A4094" s="565"/>
      <c r="B4094" s="565"/>
      <c r="C4094" s="565"/>
      <c r="D4094" s="564"/>
      <c r="E4094" s="5"/>
      <c r="F4094"/>
      <c r="G4094" s="5"/>
      <c r="I4094" s="232"/>
    </row>
    <row r="4095" spans="1:9" x14ac:dyDescent="0.25">
      <c r="A4095" s="565"/>
      <c r="B4095" s="565"/>
      <c r="C4095" s="565"/>
      <c r="D4095" s="564"/>
      <c r="E4095" s="5"/>
      <c r="F4095"/>
      <c r="G4095" s="5"/>
      <c r="I4095" s="232"/>
    </row>
    <row r="4096" spans="1:9" x14ac:dyDescent="0.25">
      <c r="A4096" s="565"/>
      <c r="B4096" s="565"/>
      <c r="C4096" s="565"/>
      <c r="D4096" s="564"/>
      <c r="E4096" s="5"/>
      <c r="F4096"/>
      <c r="G4096" s="5"/>
      <c r="I4096" s="232"/>
    </row>
    <row r="4097" spans="1:9" x14ac:dyDescent="0.25">
      <c r="A4097" s="565"/>
      <c r="B4097" s="565"/>
      <c r="C4097" s="565"/>
      <c r="D4097" s="564"/>
      <c r="E4097" s="5"/>
      <c r="F4097"/>
      <c r="G4097" s="5"/>
      <c r="I4097" s="232"/>
    </row>
    <row r="4098" spans="1:9" x14ac:dyDescent="0.25">
      <c r="A4098" s="565"/>
      <c r="B4098" s="565"/>
      <c r="C4098" s="565"/>
      <c r="D4098" s="564"/>
      <c r="E4098" s="5"/>
      <c r="F4098"/>
      <c r="G4098" s="5"/>
      <c r="I4098" s="232"/>
    </row>
    <row r="4099" spans="1:9" x14ac:dyDescent="0.25">
      <c r="A4099" s="565"/>
      <c r="B4099" s="565"/>
      <c r="C4099" s="565"/>
      <c r="D4099" s="564"/>
      <c r="E4099" s="5"/>
      <c r="F4099"/>
      <c r="G4099" s="5"/>
      <c r="I4099" s="232"/>
    </row>
    <row r="4100" spans="1:9" x14ac:dyDescent="0.25">
      <c r="A4100" s="565"/>
      <c r="B4100" s="565"/>
      <c r="C4100" s="565"/>
      <c r="D4100" s="564"/>
      <c r="E4100" s="5"/>
      <c r="F4100"/>
      <c r="G4100" s="5"/>
      <c r="I4100" s="232"/>
    </row>
    <row r="4101" spans="1:9" x14ac:dyDescent="0.25">
      <c r="A4101" s="565"/>
      <c r="B4101" s="565"/>
      <c r="C4101" s="565"/>
      <c r="D4101" s="564"/>
      <c r="E4101" s="5"/>
      <c r="F4101"/>
      <c r="G4101" s="5"/>
      <c r="I4101" s="232"/>
    </row>
    <row r="4102" spans="1:9" x14ac:dyDescent="0.25">
      <c r="A4102" s="565"/>
      <c r="B4102" s="565"/>
      <c r="C4102" s="565"/>
      <c r="D4102" s="564"/>
      <c r="E4102" s="5"/>
      <c r="F4102"/>
      <c r="G4102" s="5"/>
      <c r="I4102" s="232"/>
    </row>
    <row r="4103" spans="1:9" x14ac:dyDescent="0.25">
      <c r="A4103" s="565"/>
      <c r="B4103" s="565"/>
      <c r="C4103" s="565"/>
      <c r="D4103" s="564"/>
      <c r="E4103" s="5"/>
      <c r="F4103"/>
      <c r="G4103" s="5"/>
      <c r="I4103" s="232"/>
    </row>
    <row r="4104" spans="1:9" x14ac:dyDescent="0.25">
      <c r="A4104" s="565"/>
      <c r="B4104" s="565"/>
      <c r="C4104" s="565"/>
      <c r="D4104" s="564"/>
      <c r="E4104" s="5"/>
      <c r="F4104"/>
      <c r="G4104" s="5"/>
      <c r="I4104" s="232"/>
    </row>
    <row r="4105" spans="1:9" x14ac:dyDescent="0.25">
      <c r="A4105" s="565"/>
      <c r="B4105" s="565"/>
      <c r="C4105" s="565"/>
      <c r="D4105" s="564"/>
      <c r="E4105" s="5"/>
      <c r="F4105"/>
      <c r="G4105" s="5"/>
      <c r="I4105" s="232"/>
    </row>
    <row r="4106" spans="1:9" x14ac:dyDescent="0.25">
      <c r="A4106" s="565"/>
      <c r="B4106" s="565"/>
      <c r="C4106" s="565"/>
      <c r="D4106" s="564"/>
      <c r="E4106" s="5"/>
      <c r="F4106"/>
      <c r="G4106" s="5"/>
      <c r="I4106" s="232"/>
    </row>
    <row r="4107" spans="1:9" x14ac:dyDescent="0.25">
      <c r="A4107" s="565"/>
      <c r="B4107" s="565"/>
      <c r="C4107" s="565"/>
      <c r="D4107" s="564"/>
      <c r="E4107" s="5"/>
      <c r="F4107"/>
      <c r="G4107" s="5"/>
      <c r="I4107" s="232"/>
    </row>
    <row r="4108" spans="1:9" x14ac:dyDescent="0.25">
      <c r="A4108" s="565"/>
      <c r="B4108" s="565"/>
      <c r="C4108" s="565"/>
      <c r="D4108" s="564"/>
      <c r="E4108" s="5"/>
      <c r="F4108"/>
      <c r="G4108" s="5"/>
      <c r="I4108" s="232"/>
    </row>
    <row r="4109" spans="1:9" x14ac:dyDescent="0.25">
      <c r="A4109" s="565"/>
      <c r="B4109" s="565"/>
      <c r="C4109" s="565"/>
      <c r="D4109" s="564"/>
      <c r="E4109" s="5"/>
      <c r="F4109"/>
      <c r="G4109" s="5"/>
      <c r="I4109" s="232"/>
    </row>
    <row r="4110" spans="1:9" x14ac:dyDescent="0.25">
      <c r="A4110" s="565"/>
      <c r="B4110" s="565"/>
      <c r="C4110" s="565"/>
      <c r="D4110" s="564"/>
      <c r="E4110" s="5"/>
      <c r="F4110"/>
      <c r="G4110" s="5"/>
      <c r="I4110" s="232"/>
    </row>
    <row r="4111" spans="1:9" x14ac:dyDescent="0.25">
      <c r="A4111" s="565"/>
      <c r="B4111" s="565"/>
      <c r="C4111" s="565"/>
      <c r="D4111" s="564"/>
      <c r="E4111" s="5"/>
      <c r="F4111"/>
      <c r="G4111" s="5"/>
      <c r="I4111" s="232"/>
    </row>
    <row r="4112" spans="1:9" x14ac:dyDescent="0.25">
      <c r="A4112" s="565"/>
      <c r="B4112" s="565"/>
      <c r="C4112" s="565"/>
      <c r="D4112" s="564"/>
      <c r="E4112" s="5"/>
      <c r="F4112"/>
      <c r="G4112" s="5"/>
      <c r="I4112" s="232"/>
    </row>
    <row r="4113" spans="1:9" x14ac:dyDescent="0.25">
      <c r="A4113" s="565"/>
      <c r="B4113" s="565"/>
      <c r="C4113" s="565"/>
      <c r="D4113" s="564"/>
      <c r="E4113" s="5"/>
      <c r="F4113"/>
      <c r="G4113" s="5"/>
      <c r="I4113" s="232"/>
    </row>
    <row r="4114" spans="1:9" x14ac:dyDescent="0.25">
      <c r="A4114" s="565"/>
      <c r="B4114" s="565"/>
      <c r="C4114" s="565"/>
      <c r="D4114" s="564"/>
      <c r="E4114" s="5"/>
      <c r="F4114"/>
      <c r="G4114" s="5"/>
      <c r="I4114" s="232"/>
    </row>
    <row r="4115" spans="1:9" x14ac:dyDescent="0.25">
      <c r="A4115" s="565"/>
      <c r="B4115" s="565"/>
      <c r="C4115" s="565"/>
      <c r="D4115" s="564"/>
      <c r="E4115" s="5"/>
      <c r="F4115"/>
      <c r="G4115" s="5"/>
      <c r="I4115" s="232"/>
    </row>
    <row r="4116" spans="1:9" x14ac:dyDescent="0.25">
      <c r="A4116" s="565"/>
      <c r="B4116" s="565"/>
      <c r="C4116" s="565"/>
      <c r="D4116" s="564"/>
      <c r="E4116" s="5"/>
      <c r="F4116"/>
      <c r="G4116" s="5"/>
      <c r="I4116" s="232"/>
    </row>
    <row r="4117" spans="1:9" x14ac:dyDescent="0.25">
      <c r="A4117" s="565"/>
      <c r="B4117" s="565"/>
      <c r="C4117" s="565"/>
      <c r="D4117" s="564"/>
      <c r="E4117" s="5"/>
      <c r="F4117"/>
      <c r="G4117" s="5"/>
      <c r="I4117" s="232"/>
    </row>
    <row r="4118" spans="1:9" x14ac:dyDescent="0.25">
      <c r="A4118" s="565"/>
      <c r="B4118" s="565"/>
      <c r="C4118" s="565"/>
      <c r="D4118" s="564"/>
      <c r="E4118" s="5"/>
      <c r="F4118"/>
      <c r="G4118" s="5"/>
      <c r="I4118" s="232"/>
    </row>
    <row r="4119" spans="1:9" x14ac:dyDescent="0.25">
      <c r="A4119" s="565"/>
      <c r="B4119" s="565"/>
      <c r="C4119" s="565"/>
      <c r="D4119" s="564"/>
      <c r="E4119" s="5"/>
      <c r="F4119"/>
      <c r="G4119" s="5"/>
      <c r="I4119" s="232"/>
    </row>
    <row r="4120" spans="1:9" x14ac:dyDescent="0.25">
      <c r="A4120" s="565"/>
      <c r="B4120" s="565"/>
      <c r="C4120" s="565"/>
      <c r="D4120" s="564"/>
      <c r="E4120" s="5"/>
      <c r="F4120"/>
      <c r="G4120" s="5"/>
      <c r="I4120" s="232"/>
    </row>
    <row r="4121" spans="1:9" x14ac:dyDescent="0.25">
      <c r="A4121" s="565"/>
      <c r="B4121" s="565"/>
      <c r="C4121" s="565"/>
      <c r="D4121" s="564"/>
      <c r="E4121" s="5"/>
      <c r="F4121"/>
      <c r="G4121" s="5"/>
      <c r="I4121" s="232"/>
    </row>
    <row r="4122" spans="1:9" x14ac:dyDescent="0.25">
      <c r="A4122" s="565"/>
      <c r="B4122" s="565"/>
      <c r="C4122" s="565"/>
      <c r="D4122" s="564"/>
      <c r="E4122" s="5"/>
      <c r="F4122"/>
      <c r="G4122" s="5"/>
      <c r="I4122" s="232"/>
    </row>
    <row r="4123" spans="1:9" x14ac:dyDescent="0.25">
      <c r="A4123" s="565"/>
      <c r="B4123" s="565"/>
      <c r="C4123" s="565"/>
      <c r="D4123" s="564"/>
      <c r="E4123" s="5"/>
      <c r="F4123"/>
      <c r="G4123" s="5"/>
      <c r="I4123" s="232"/>
    </row>
    <row r="4124" spans="1:9" x14ac:dyDescent="0.25">
      <c r="A4124" s="565"/>
      <c r="B4124" s="565"/>
      <c r="C4124" s="565"/>
      <c r="D4124" s="564"/>
      <c r="E4124" s="5"/>
      <c r="F4124"/>
      <c r="G4124" s="5"/>
      <c r="I4124" s="232"/>
    </row>
    <row r="4125" spans="1:9" x14ac:dyDescent="0.25">
      <c r="A4125" s="565"/>
      <c r="B4125" s="565"/>
      <c r="C4125" s="565"/>
      <c r="D4125" s="564"/>
      <c r="E4125" s="5"/>
      <c r="F4125"/>
      <c r="G4125" s="5"/>
      <c r="I4125" s="232"/>
    </row>
    <row r="4126" spans="1:9" x14ac:dyDescent="0.25">
      <c r="A4126" s="565"/>
      <c r="B4126" s="565"/>
      <c r="C4126" s="565"/>
      <c r="D4126" s="564"/>
      <c r="E4126" s="5"/>
      <c r="F4126"/>
      <c r="G4126" s="5"/>
      <c r="I4126" s="232"/>
    </row>
    <row r="4127" spans="1:9" x14ac:dyDescent="0.25">
      <c r="A4127" s="565"/>
      <c r="B4127" s="565"/>
      <c r="C4127" s="565"/>
      <c r="D4127" s="564"/>
      <c r="E4127" s="5"/>
      <c r="F4127"/>
      <c r="G4127" s="5"/>
      <c r="I4127" s="232"/>
    </row>
    <row r="4128" spans="1:9" x14ac:dyDescent="0.25">
      <c r="A4128" s="565"/>
      <c r="B4128" s="565"/>
      <c r="C4128" s="565"/>
      <c r="D4128" s="564"/>
      <c r="E4128" s="5"/>
      <c r="F4128"/>
      <c r="G4128" s="5"/>
      <c r="I4128" s="232"/>
    </row>
    <row r="4129" spans="1:9" x14ac:dyDescent="0.25">
      <c r="A4129" s="565"/>
      <c r="B4129" s="565"/>
      <c r="C4129" s="565"/>
      <c r="D4129" s="564"/>
      <c r="E4129" s="5"/>
      <c r="F4129"/>
      <c r="G4129" s="5"/>
      <c r="I4129" s="232"/>
    </row>
    <row r="4130" spans="1:9" x14ac:dyDescent="0.25">
      <c r="A4130" s="565"/>
      <c r="B4130" s="565"/>
      <c r="C4130" s="565"/>
      <c r="D4130" s="564"/>
      <c r="E4130" s="5"/>
      <c r="F4130"/>
      <c r="G4130" s="5"/>
      <c r="I4130" s="232"/>
    </row>
    <row r="4131" spans="1:9" x14ac:dyDescent="0.25">
      <c r="A4131" s="565"/>
      <c r="B4131" s="565"/>
      <c r="C4131" s="565"/>
      <c r="D4131" s="564"/>
      <c r="E4131" s="5"/>
      <c r="F4131"/>
      <c r="G4131" s="5"/>
      <c r="I4131" s="232"/>
    </row>
    <row r="4132" spans="1:9" x14ac:dyDescent="0.25">
      <c r="A4132" s="565"/>
      <c r="B4132" s="565"/>
      <c r="C4132" s="565"/>
      <c r="D4132" s="564"/>
      <c r="E4132" s="5"/>
      <c r="F4132"/>
      <c r="G4132" s="5"/>
      <c r="I4132" s="232"/>
    </row>
    <row r="4133" spans="1:9" x14ac:dyDescent="0.25">
      <c r="A4133" s="565"/>
      <c r="B4133" s="565"/>
      <c r="C4133" s="565"/>
      <c r="D4133" s="564"/>
      <c r="E4133" s="5"/>
      <c r="F4133"/>
      <c r="G4133" s="5"/>
      <c r="I4133" s="232"/>
    </row>
    <row r="4134" spans="1:9" x14ac:dyDescent="0.25">
      <c r="A4134" s="565"/>
      <c r="B4134" s="565"/>
      <c r="C4134" s="565"/>
      <c r="D4134" s="564"/>
      <c r="E4134" s="5"/>
      <c r="F4134"/>
      <c r="G4134" s="5"/>
      <c r="I4134" s="232"/>
    </row>
    <row r="4135" spans="1:9" x14ac:dyDescent="0.25">
      <c r="A4135" s="565"/>
      <c r="B4135" s="565"/>
      <c r="C4135" s="565"/>
      <c r="D4135" s="564"/>
      <c r="E4135" s="5"/>
      <c r="F4135"/>
      <c r="G4135" s="5"/>
      <c r="I4135" s="232"/>
    </row>
    <row r="4136" spans="1:9" x14ac:dyDescent="0.25">
      <c r="A4136" s="565"/>
      <c r="B4136" s="565"/>
      <c r="C4136" s="565"/>
      <c r="D4136" s="564"/>
      <c r="E4136" s="5"/>
      <c r="F4136"/>
      <c r="G4136" s="5"/>
      <c r="I4136" s="232"/>
    </row>
    <row r="4137" spans="1:9" x14ac:dyDescent="0.25">
      <c r="A4137" s="565"/>
      <c r="B4137" s="565"/>
      <c r="C4137" s="565"/>
      <c r="D4137" s="564"/>
      <c r="E4137" s="5"/>
      <c r="F4137"/>
      <c r="G4137" s="5"/>
      <c r="I4137" s="232"/>
    </row>
    <row r="4138" spans="1:9" x14ac:dyDescent="0.25">
      <c r="A4138" s="565"/>
      <c r="B4138" s="565"/>
      <c r="C4138" s="565"/>
      <c r="D4138" s="564"/>
      <c r="E4138" s="5"/>
      <c r="F4138"/>
      <c r="G4138" s="5"/>
      <c r="I4138" s="232"/>
    </row>
    <row r="4139" spans="1:9" x14ac:dyDescent="0.25">
      <c r="A4139" s="565"/>
      <c r="B4139" s="565"/>
      <c r="C4139" s="565"/>
      <c r="D4139" s="564"/>
      <c r="E4139" s="5"/>
      <c r="F4139"/>
      <c r="G4139" s="5"/>
      <c r="I4139" s="232"/>
    </row>
    <row r="4140" spans="1:9" x14ac:dyDescent="0.25">
      <c r="A4140" s="565"/>
      <c r="B4140" s="565"/>
      <c r="C4140" s="565"/>
      <c r="D4140" s="564"/>
      <c r="E4140" s="5"/>
      <c r="F4140"/>
      <c r="G4140" s="5"/>
      <c r="I4140" s="232"/>
    </row>
    <row r="4141" spans="1:9" x14ac:dyDescent="0.25">
      <c r="A4141" s="565"/>
      <c r="B4141" s="565"/>
      <c r="C4141" s="565"/>
      <c r="D4141" s="564"/>
      <c r="E4141" s="5"/>
      <c r="F4141"/>
      <c r="G4141" s="5"/>
      <c r="I4141" s="232"/>
    </row>
    <row r="4142" spans="1:9" x14ac:dyDescent="0.25">
      <c r="A4142" s="565"/>
      <c r="B4142" s="565"/>
      <c r="C4142" s="565"/>
      <c r="D4142" s="564"/>
      <c r="E4142" s="5"/>
      <c r="F4142"/>
      <c r="G4142" s="5"/>
      <c r="I4142" s="232"/>
    </row>
    <row r="4143" spans="1:9" x14ac:dyDescent="0.25">
      <c r="A4143" s="565"/>
      <c r="B4143" s="565"/>
      <c r="C4143" s="565"/>
      <c r="D4143" s="564"/>
      <c r="E4143" s="5"/>
      <c r="F4143"/>
      <c r="G4143" s="5"/>
      <c r="I4143" s="232"/>
    </row>
    <row r="4144" spans="1:9" x14ac:dyDescent="0.25">
      <c r="A4144" s="565"/>
      <c r="B4144" s="565"/>
      <c r="C4144" s="565"/>
      <c r="D4144" s="564"/>
      <c r="E4144" s="5"/>
      <c r="F4144"/>
      <c r="G4144" s="5"/>
      <c r="I4144" s="232"/>
    </row>
    <row r="4145" spans="1:9" x14ac:dyDescent="0.25">
      <c r="A4145" s="565"/>
      <c r="B4145" s="565"/>
      <c r="C4145" s="565"/>
      <c r="D4145" s="564"/>
      <c r="E4145" s="5"/>
      <c r="F4145"/>
      <c r="G4145" s="5"/>
      <c r="I4145" s="232"/>
    </row>
    <row r="4146" spans="1:9" x14ac:dyDescent="0.25">
      <c r="A4146" s="565"/>
      <c r="B4146" s="565"/>
      <c r="C4146" s="565"/>
      <c r="D4146" s="564"/>
      <c r="E4146" s="5"/>
      <c r="F4146"/>
      <c r="G4146" s="5"/>
      <c r="I4146" s="232"/>
    </row>
    <row r="4147" spans="1:9" x14ac:dyDescent="0.25">
      <c r="A4147" s="565"/>
      <c r="B4147" s="565"/>
      <c r="C4147" s="565"/>
      <c r="D4147" s="564"/>
      <c r="E4147" s="5"/>
      <c r="F4147"/>
      <c r="G4147" s="5"/>
      <c r="I4147" s="232"/>
    </row>
    <row r="4148" spans="1:9" x14ac:dyDescent="0.25">
      <c r="A4148" s="565"/>
      <c r="B4148" s="565"/>
      <c r="C4148" s="565"/>
      <c r="D4148" s="564"/>
      <c r="E4148" s="5"/>
      <c r="F4148"/>
      <c r="G4148" s="5"/>
      <c r="I4148" s="232"/>
    </row>
    <row r="4149" spans="1:9" x14ac:dyDescent="0.25">
      <c r="A4149" s="565"/>
      <c r="B4149" s="565"/>
      <c r="C4149" s="565"/>
      <c r="D4149" s="564"/>
      <c r="E4149" s="5"/>
      <c r="F4149"/>
      <c r="G4149" s="5"/>
      <c r="I4149" s="232"/>
    </row>
    <row r="4150" spans="1:9" x14ac:dyDescent="0.25">
      <c r="A4150" s="565"/>
      <c r="B4150" s="565"/>
      <c r="C4150" s="565"/>
      <c r="D4150" s="564"/>
      <c r="E4150" s="5"/>
      <c r="F4150"/>
      <c r="G4150" s="5"/>
      <c r="I4150" s="232"/>
    </row>
    <row r="4151" spans="1:9" x14ac:dyDescent="0.25">
      <c r="A4151" s="565"/>
      <c r="B4151" s="565"/>
      <c r="C4151" s="565"/>
      <c r="D4151" s="564"/>
      <c r="E4151" s="5"/>
      <c r="F4151"/>
      <c r="G4151" s="5"/>
      <c r="I4151" s="232"/>
    </row>
    <row r="4152" spans="1:9" x14ac:dyDescent="0.25">
      <c r="A4152" s="565"/>
      <c r="B4152" s="565"/>
      <c r="C4152" s="565"/>
      <c r="D4152" s="564"/>
      <c r="E4152" s="5"/>
      <c r="F4152"/>
      <c r="G4152" s="5"/>
      <c r="I4152" s="232"/>
    </row>
    <row r="4153" spans="1:9" x14ac:dyDescent="0.25">
      <c r="A4153" s="565"/>
      <c r="B4153" s="565"/>
      <c r="C4153" s="565"/>
      <c r="D4153" s="564"/>
      <c r="E4153" s="5"/>
      <c r="F4153"/>
      <c r="G4153" s="5"/>
      <c r="I4153" s="232"/>
    </row>
    <row r="4154" spans="1:9" x14ac:dyDescent="0.25">
      <c r="A4154" s="565"/>
      <c r="B4154" s="565"/>
      <c r="C4154" s="565"/>
      <c r="D4154" s="564"/>
      <c r="E4154" s="5"/>
      <c r="F4154"/>
      <c r="G4154" s="5"/>
      <c r="I4154" s="232"/>
    </row>
    <row r="4155" spans="1:9" x14ac:dyDescent="0.25">
      <c r="A4155" s="565"/>
      <c r="B4155" s="565"/>
      <c r="C4155" s="565"/>
      <c r="D4155" s="564"/>
      <c r="E4155" s="5"/>
      <c r="F4155"/>
      <c r="G4155" s="5"/>
      <c r="I4155" s="232"/>
    </row>
    <row r="4156" spans="1:9" x14ac:dyDescent="0.25">
      <c r="A4156" s="565"/>
      <c r="B4156" s="565"/>
      <c r="C4156" s="565"/>
      <c r="D4156" s="564"/>
      <c r="E4156" s="5"/>
      <c r="F4156"/>
      <c r="G4156" s="5"/>
      <c r="I4156" s="232"/>
    </row>
    <row r="4157" spans="1:9" x14ac:dyDescent="0.25">
      <c r="A4157" s="565"/>
      <c r="B4157" s="565"/>
      <c r="C4157" s="565"/>
      <c r="D4157" s="564"/>
      <c r="E4157" s="5"/>
      <c r="F4157"/>
      <c r="G4157" s="5"/>
      <c r="I4157" s="232"/>
    </row>
    <row r="4158" spans="1:9" x14ac:dyDescent="0.25">
      <c r="A4158" s="565"/>
      <c r="B4158" s="565"/>
      <c r="C4158" s="565"/>
      <c r="D4158" s="564"/>
      <c r="E4158" s="5"/>
      <c r="F4158"/>
      <c r="G4158" s="5"/>
      <c r="I4158" s="232"/>
    </row>
    <row r="4159" spans="1:9" x14ac:dyDescent="0.25">
      <c r="A4159" s="565"/>
      <c r="B4159" s="565"/>
      <c r="C4159" s="565"/>
      <c r="D4159" s="564"/>
      <c r="E4159" s="5"/>
      <c r="F4159"/>
      <c r="G4159" s="5"/>
      <c r="I4159" s="232"/>
    </row>
    <row r="4160" spans="1:9" x14ac:dyDescent="0.25">
      <c r="A4160" s="565"/>
      <c r="B4160" s="565"/>
      <c r="C4160" s="565"/>
      <c r="D4160" s="564"/>
      <c r="E4160" s="5"/>
      <c r="F4160"/>
      <c r="G4160" s="5"/>
      <c r="I4160" s="232"/>
    </row>
    <row r="4161" spans="1:9" x14ac:dyDescent="0.25">
      <c r="A4161" s="565"/>
      <c r="B4161" s="565"/>
      <c r="C4161" s="565"/>
      <c r="D4161" s="564"/>
      <c r="E4161" s="5"/>
      <c r="F4161"/>
      <c r="G4161" s="5"/>
      <c r="I4161" s="232"/>
    </row>
    <row r="4162" spans="1:9" x14ac:dyDescent="0.25">
      <c r="A4162" s="565"/>
      <c r="B4162" s="565"/>
      <c r="C4162" s="565"/>
      <c r="D4162" s="564"/>
      <c r="E4162" s="5"/>
      <c r="F4162"/>
      <c r="G4162" s="5"/>
      <c r="I4162" s="232"/>
    </row>
    <row r="4163" spans="1:9" x14ac:dyDescent="0.25">
      <c r="A4163" s="565"/>
      <c r="B4163" s="565"/>
      <c r="C4163" s="565"/>
      <c r="D4163" s="564"/>
      <c r="E4163" s="5"/>
      <c r="F4163"/>
      <c r="G4163" s="5"/>
      <c r="I4163" s="232"/>
    </row>
    <row r="4164" spans="1:9" x14ac:dyDescent="0.25">
      <c r="A4164" s="565"/>
      <c r="B4164" s="565"/>
      <c r="C4164" s="565"/>
      <c r="D4164" s="564"/>
      <c r="E4164" s="5"/>
      <c r="F4164"/>
      <c r="G4164" s="5"/>
      <c r="I4164" s="232"/>
    </row>
    <row r="4165" spans="1:9" x14ac:dyDescent="0.25">
      <c r="A4165" s="565"/>
      <c r="B4165" s="565"/>
      <c r="C4165" s="565"/>
      <c r="D4165" s="564"/>
      <c r="E4165" s="5"/>
      <c r="F4165"/>
      <c r="G4165" s="5"/>
      <c r="I4165" s="232"/>
    </row>
    <row r="4166" spans="1:9" x14ac:dyDescent="0.25">
      <c r="A4166" s="565"/>
      <c r="B4166" s="565"/>
      <c r="C4166" s="565"/>
      <c r="D4166" s="564"/>
      <c r="E4166" s="5"/>
      <c r="F4166"/>
      <c r="G4166" s="5"/>
      <c r="I4166" s="232"/>
    </row>
    <row r="4167" spans="1:9" x14ac:dyDescent="0.25">
      <c r="A4167" s="565"/>
      <c r="B4167" s="565"/>
      <c r="C4167" s="565"/>
      <c r="D4167" s="564"/>
      <c r="E4167" s="5"/>
      <c r="F4167"/>
      <c r="G4167" s="5"/>
      <c r="I4167" s="232"/>
    </row>
    <row r="4168" spans="1:9" x14ac:dyDescent="0.25">
      <c r="A4168" s="565"/>
      <c r="B4168" s="565"/>
      <c r="C4168" s="565"/>
      <c r="D4168" s="564"/>
      <c r="E4168" s="5"/>
      <c r="F4168"/>
      <c r="G4168" s="5"/>
      <c r="I4168" s="232"/>
    </row>
    <row r="4169" spans="1:9" x14ac:dyDescent="0.25">
      <c r="A4169" s="565"/>
      <c r="B4169" s="565"/>
      <c r="C4169" s="565"/>
      <c r="D4169" s="564"/>
      <c r="E4169" s="5"/>
      <c r="F4169"/>
      <c r="G4169" s="5"/>
      <c r="I4169" s="232"/>
    </row>
    <row r="4170" spans="1:9" x14ac:dyDescent="0.25">
      <c r="A4170" s="565"/>
      <c r="B4170" s="565"/>
      <c r="C4170" s="565"/>
      <c r="D4170" s="564"/>
      <c r="E4170" s="5"/>
      <c r="F4170"/>
      <c r="G4170" s="5"/>
      <c r="I4170" s="232"/>
    </row>
    <row r="4171" spans="1:9" x14ac:dyDescent="0.25">
      <c r="A4171" s="565"/>
      <c r="B4171" s="565"/>
      <c r="C4171" s="565"/>
      <c r="D4171" s="564"/>
      <c r="E4171" s="5"/>
      <c r="F4171"/>
      <c r="G4171" s="5"/>
      <c r="I4171" s="232"/>
    </row>
    <row r="4172" spans="1:9" x14ac:dyDescent="0.25">
      <c r="A4172" s="565"/>
      <c r="B4172" s="565"/>
      <c r="C4172" s="565"/>
      <c r="D4172" s="564"/>
      <c r="E4172" s="5"/>
      <c r="F4172"/>
      <c r="G4172" s="5"/>
      <c r="I4172" s="232"/>
    </row>
    <row r="4173" spans="1:9" x14ac:dyDescent="0.25">
      <c r="A4173" s="565"/>
      <c r="B4173" s="565"/>
      <c r="C4173" s="565"/>
      <c r="D4173" s="564"/>
      <c r="E4173" s="5"/>
      <c r="F4173"/>
      <c r="G4173" s="5"/>
      <c r="I4173" s="232"/>
    </row>
    <row r="4174" spans="1:9" x14ac:dyDescent="0.25">
      <c r="A4174" s="565"/>
      <c r="B4174" s="565"/>
      <c r="C4174" s="565"/>
      <c r="D4174" s="564"/>
      <c r="E4174" s="5"/>
      <c r="F4174"/>
      <c r="G4174" s="5"/>
      <c r="I4174" s="232"/>
    </row>
    <row r="4175" spans="1:9" x14ac:dyDescent="0.25">
      <c r="A4175" s="565"/>
      <c r="B4175" s="565"/>
      <c r="C4175" s="565"/>
      <c r="D4175" s="564"/>
      <c r="E4175" s="5"/>
      <c r="F4175"/>
      <c r="G4175" s="5"/>
      <c r="I4175" s="232"/>
    </row>
    <row r="4176" spans="1:9" x14ac:dyDescent="0.25">
      <c r="A4176" s="565"/>
      <c r="B4176" s="565"/>
      <c r="C4176" s="565"/>
      <c r="D4176" s="564"/>
      <c r="E4176" s="5"/>
      <c r="F4176"/>
      <c r="G4176" s="5"/>
      <c r="I4176" s="232"/>
    </row>
    <row r="4177" spans="1:9" x14ac:dyDescent="0.25">
      <c r="A4177" s="565"/>
      <c r="B4177" s="565"/>
      <c r="C4177" s="565"/>
      <c r="D4177" s="564"/>
      <c r="E4177" s="5"/>
      <c r="F4177"/>
      <c r="G4177" s="5"/>
      <c r="I4177" s="232"/>
    </row>
    <row r="4178" spans="1:9" x14ac:dyDescent="0.25">
      <c r="A4178" s="565"/>
      <c r="B4178" s="565"/>
      <c r="C4178" s="565"/>
      <c r="D4178" s="564"/>
      <c r="E4178" s="5"/>
      <c r="F4178"/>
      <c r="G4178" s="5"/>
      <c r="I4178" s="232"/>
    </row>
    <row r="4179" spans="1:9" x14ac:dyDescent="0.25">
      <c r="A4179" s="565"/>
      <c r="B4179" s="565"/>
      <c r="C4179" s="565"/>
      <c r="D4179" s="564"/>
      <c r="E4179" s="5"/>
      <c r="F4179"/>
      <c r="G4179" s="5"/>
      <c r="I4179" s="232"/>
    </row>
    <row r="4180" spans="1:9" x14ac:dyDescent="0.25">
      <c r="A4180" s="565"/>
      <c r="B4180" s="565"/>
      <c r="C4180" s="565"/>
      <c r="D4180" s="564"/>
      <c r="E4180" s="5"/>
      <c r="F4180"/>
      <c r="G4180" s="5"/>
      <c r="I4180" s="232"/>
    </row>
    <row r="4181" spans="1:9" x14ac:dyDescent="0.25">
      <c r="A4181" s="565"/>
      <c r="B4181" s="565"/>
      <c r="C4181" s="565"/>
      <c r="D4181" s="564"/>
      <c r="E4181" s="5"/>
      <c r="F4181"/>
      <c r="G4181" s="5"/>
      <c r="I4181" s="232"/>
    </row>
    <row r="4182" spans="1:9" x14ac:dyDescent="0.25">
      <c r="A4182" s="565"/>
      <c r="B4182" s="565"/>
      <c r="C4182" s="565"/>
      <c r="D4182" s="564"/>
      <c r="E4182" s="5"/>
      <c r="F4182"/>
      <c r="G4182" s="5"/>
      <c r="I4182" s="232"/>
    </row>
    <row r="4183" spans="1:9" x14ac:dyDescent="0.25">
      <c r="A4183" s="565"/>
      <c r="B4183" s="565"/>
      <c r="C4183" s="565"/>
      <c r="D4183" s="564"/>
      <c r="E4183" s="5"/>
      <c r="F4183"/>
      <c r="G4183" s="5"/>
      <c r="I4183" s="232"/>
    </row>
    <row r="4184" spans="1:9" x14ac:dyDescent="0.25">
      <c r="A4184" s="565"/>
      <c r="B4184" s="565"/>
      <c r="C4184" s="565"/>
      <c r="D4184" s="564"/>
      <c r="E4184" s="5"/>
      <c r="F4184"/>
      <c r="G4184" s="5"/>
      <c r="I4184" s="232"/>
    </row>
    <row r="4185" spans="1:9" x14ac:dyDescent="0.25">
      <c r="A4185" s="565"/>
      <c r="B4185" s="565"/>
      <c r="C4185" s="565"/>
      <c r="D4185" s="564"/>
      <c r="E4185" s="5"/>
      <c r="F4185"/>
      <c r="G4185" s="5"/>
      <c r="I4185" s="232"/>
    </row>
    <row r="4186" spans="1:9" x14ac:dyDescent="0.25">
      <c r="A4186" s="565"/>
      <c r="B4186" s="565"/>
      <c r="C4186" s="565"/>
      <c r="D4186" s="564"/>
      <c r="E4186" s="5"/>
      <c r="F4186"/>
      <c r="G4186" s="5"/>
      <c r="I4186" s="232"/>
    </row>
    <row r="4187" spans="1:9" x14ac:dyDescent="0.25">
      <c r="A4187" s="565"/>
      <c r="B4187" s="565"/>
      <c r="C4187" s="565"/>
      <c r="D4187" s="564"/>
      <c r="E4187" s="5"/>
      <c r="F4187"/>
      <c r="G4187" s="5"/>
      <c r="I4187" s="232"/>
    </row>
    <row r="4188" spans="1:9" x14ac:dyDescent="0.25">
      <c r="A4188" s="565"/>
      <c r="B4188" s="565"/>
      <c r="C4188" s="565"/>
      <c r="D4188" s="564"/>
      <c r="E4188" s="5"/>
      <c r="F4188"/>
      <c r="G4188" s="5"/>
      <c r="I4188" s="232"/>
    </row>
    <row r="4189" spans="1:9" x14ac:dyDescent="0.25">
      <c r="A4189" s="565"/>
      <c r="B4189" s="565"/>
      <c r="C4189" s="565"/>
      <c r="D4189" s="564"/>
      <c r="E4189" s="5"/>
      <c r="F4189"/>
      <c r="G4189" s="5"/>
      <c r="I4189" s="232"/>
    </row>
    <row r="4190" spans="1:9" x14ac:dyDescent="0.25">
      <c r="A4190" s="565"/>
      <c r="B4190" s="565"/>
      <c r="C4190" s="565"/>
      <c r="D4190" s="564"/>
      <c r="E4190" s="5"/>
      <c r="F4190"/>
      <c r="G4190" s="5"/>
      <c r="I4190" s="232"/>
    </row>
    <row r="4191" spans="1:9" x14ac:dyDescent="0.25">
      <c r="A4191" s="565"/>
      <c r="B4191" s="565"/>
      <c r="C4191" s="565"/>
      <c r="D4191" s="564"/>
      <c r="E4191" s="5"/>
      <c r="F4191"/>
      <c r="G4191" s="5"/>
      <c r="I4191" s="232"/>
    </row>
    <row r="4192" spans="1:9" x14ac:dyDescent="0.25">
      <c r="A4192" s="565"/>
      <c r="B4192" s="565"/>
      <c r="C4192" s="565"/>
      <c r="D4192" s="564"/>
      <c r="E4192" s="5"/>
      <c r="F4192"/>
      <c r="G4192" s="5"/>
      <c r="I4192" s="232"/>
    </row>
    <row r="4193" spans="1:9" x14ac:dyDescent="0.25">
      <c r="A4193" s="565"/>
      <c r="B4193" s="565"/>
      <c r="C4193" s="565"/>
      <c r="D4193" s="564"/>
      <c r="E4193" s="5"/>
      <c r="F4193"/>
      <c r="G4193" s="5"/>
      <c r="I4193" s="232"/>
    </row>
    <row r="4194" spans="1:9" x14ac:dyDescent="0.25">
      <c r="A4194" s="565"/>
      <c r="B4194" s="565"/>
      <c r="C4194" s="565"/>
      <c r="D4194" s="564"/>
      <c r="E4194" s="5"/>
      <c r="F4194"/>
      <c r="G4194" s="5"/>
      <c r="I4194" s="232"/>
    </row>
    <row r="4195" spans="1:9" x14ac:dyDescent="0.25">
      <c r="A4195" s="565"/>
      <c r="B4195" s="565"/>
      <c r="C4195" s="565"/>
      <c r="D4195" s="564"/>
      <c r="E4195" s="5"/>
      <c r="F4195"/>
      <c r="G4195" s="5"/>
      <c r="I4195" s="232"/>
    </row>
    <row r="4196" spans="1:9" x14ac:dyDescent="0.25">
      <c r="A4196" s="565"/>
      <c r="B4196" s="565"/>
      <c r="C4196" s="565"/>
      <c r="D4196" s="564"/>
      <c r="E4196" s="5"/>
      <c r="F4196"/>
      <c r="G4196" s="5"/>
      <c r="I4196" s="232"/>
    </row>
    <row r="4197" spans="1:9" x14ac:dyDescent="0.25">
      <c r="A4197" s="565"/>
      <c r="B4197" s="565"/>
      <c r="C4197" s="565"/>
      <c r="D4197" s="564"/>
      <c r="E4197" s="5"/>
      <c r="F4197"/>
      <c r="G4197" s="5"/>
      <c r="I4197" s="232"/>
    </row>
    <row r="4198" spans="1:9" x14ac:dyDescent="0.25">
      <c r="A4198" s="565"/>
      <c r="B4198" s="565"/>
      <c r="C4198" s="565"/>
      <c r="D4198" s="564"/>
      <c r="E4198" s="5"/>
      <c r="F4198"/>
      <c r="G4198" s="5"/>
      <c r="I4198" s="232"/>
    </row>
    <row r="4199" spans="1:9" x14ac:dyDescent="0.25">
      <c r="A4199" s="565"/>
      <c r="B4199" s="565"/>
      <c r="C4199" s="565"/>
      <c r="D4199" s="564"/>
      <c r="E4199" s="5"/>
      <c r="F4199"/>
      <c r="G4199" s="5"/>
      <c r="I4199" s="232"/>
    </row>
    <row r="4200" spans="1:9" x14ac:dyDescent="0.25">
      <c r="A4200" s="565"/>
      <c r="B4200" s="565"/>
      <c r="C4200" s="565"/>
      <c r="D4200" s="564"/>
      <c r="E4200" s="5"/>
      <c r="F4200"/>
      <c r="G4200" s="5"/>
      <c r="I4200" s="232"/>
    </row>
    <row r="4201" spans="1:9" x14ac:dyDescent="0.25">
      <c r="A4201" s="565"/>
      <c r="B4201" s="565"/>
      <c r="C4201" s="565"/>
      <c r="D4201" s="564"/>
      <c r="E4201" s="5"/>
      <c r="F4201"/>
      <c r="G4201" s="5"/>
      <c r="I4201" s="232"/>
    </row>
    <row r="4202" spans="1:9" x14ac:dyDescent="0.25">
      <c r="A4202" s="565"/>
      <c r="B4202" s="565"/>
      <c r="C4202" s="565"/>
      <c r="D4202" s="564"/>
      <c r="E4202" s="5"/>
      <c r="F4202"/>
      <c r="G4202" s="5"/>
      <c r="I4202" s="232"/>
    </row>
    <row r="4203" spans="1:9" x14ac:dyDescent="0.25">
      <c r="A4203" s="565"/>
      <c r="B4203" s="565"/>
      <c r="C4203" s="565"/>
      <c r="D4203" s="564"/>
      <c r="E4203" s="5"/>
      <c r="F4203"/>
      <c r="G4203" s="5"/>
      <c r="I4203" s="232"/>
    </row>
    <row r="4204" spans="1:9" x14ac:dyDescent="0.25">
      <c r="A4204" s="565"/>
      <c r="B4204" s="565"/>
      <c r="C4204" s="565"/>
      <c r="D4204" s="564"/>
      <c r="E4204" s="5"/>
      <c r="F4204"/>
      <c r="G4204" s="5"/>
      <c r="I4204" s="232"/>
    </row>
    <row r="4205" spans="1:9" x14ac:dyDescent="0.25">
      <c r="A4205" s="565"/>
      <c r="B4205" s="565"/>
      <c r="C4205" s="565"/>
      <c r="D4205" s="564"/>
      <c r="E4205" s="5"/>
      <c r="F4205"/>
      <c r="G4205" s="5"/>
      <c r="I4205" s="232"/>
    </row>
    <row r="4206" spans="1:9" x14ac:dyDescent="0.25">
      <c r="A4206" s="565"/>
      <c r="B4206" s="565"/>
      <c r="C4206" s="565"/>
      <c r="D4206" s="564"/>
      <c r="E4206" s="5"/>
      <c r="F4206"/>
      <c r="G4206" s="5"/>
      <c r="I4206" s="232"/>
    </row>
    <row r="4207" spans="1:9" x14ac:dyDescent="0.25">
      <c r="A4207" s="565"/>
      <c r="B4207" s="565"/>
      <c r="C4207" s="565"/>
      <c r="D4207" s="564"/>
      <c r="E4207" s="5"/>
      <c r="F4207"/>
      <c r="G4207" s="5"/>
      <c r="I4207" s="232"/>
    </row>
    <row r="4208" spans="1:9" x14ac:dyDescent="0.25">
      <c r="A4208" s="565"/>
      <c r="B4208" s="565"/>
      <c r="C4208" s="565"/>
      <c r="D4208" s="564"/>
      <c r="E4208" s="5"/>
      <c r="F4208"/>
      <c r="G4208" s="5"/>
      <c r="I4208" s="232"/>
    </row>
    <row r="4209" spans="1:9" x14ac:dyDescent="0.25">
      <c r="A4209" s="565"/>
      <c r="B4209" s="565"/>
      <c r="C4209" s="565"/>
      <c r="D4209" s="564"/>
      <c r="E4209" s="5"/>
      <c r="F4209"/>
      <c r="G4209" s="5"/>
      <c r="I4209" s="232"/>
    </row>
    <row r="4210" spans="1:9" x14ac:dyDescent="0.25">
      <c r="A4210" s="565"/>
      <c r="B4210" s="565"/>
      <c r="C4210" s="565"/>
      <c r="D4210" s="564"/>
      <c r="E4210" s="5"/>
      <c r="F4210"/>
      <c r="G4210" s="5"/>
      <c r="I4210" s="232"/>
    </row>
    <row r="4211" spans="1:9" x14ac:dyDescent="0.25">
      <c r="A4211" s="565"/>
      <c r="B4211" s="565"/>
      <c r="C4211" s="565"/>
      <c r="D4211" s="564"/>
      <c r="E4211" s="5"/>
      <c r="F4211"/>
      <c r="G4211" s="5"/>
      <c r="I4211" s="232"/>
    </row>
    <row r="4212" spans="1:9" x14ac:dyDescent="0.25">
      <c r="A4212" s="565"/>
      <c r="B4212" s="565"/>
      <c r="C4212" s="565"/>
      <c r="D4212" s="564"/>
      <c r="E4212" s="5"/>
      <c r="F4212"/>
      <c r="G4212" s="5"/>
      <c r="I4212" s="232"/>
    </row>
    <row r="4213" spans="1:9" x14ac:dyDescent="0.25">
      <c r="A4213" s="565"/>
      <c r="B4213" s="565"/>
      <c r="C4213" s="565"/>
      <c r="D4213" s="564"/>
      <c r="E4213" s="5"/>
      <c r="F4213"/>
      <c r="G4213" s="5"/>
      <c r="I4213" s="232"/>
    </row>
    <row r="4214" spans="1:9" x14ac:dyDescent="0.25">
      <c r="A4214" s="565"/>
      <c r="B4214" s="565"/>
      <c r="C4214" s="565"/>
      <c r="D4214" s="564"/>
      <c r="E4214" s="5"/>
      <c r="F4214"/>
      <c r="G4214" s="5"/>
      <c r="I4214" s="232"/>
    </row>
    <row r="4215" spans="1:9" x14ac:dyDescent="0.25">
      <c r="A4215" s="565"/>
      <c r="B4215" s="565"/>
      <c r="C4215" s="565"/>
      <c r="D4215" s="564"/>
      <c r="E4215" s="5"/>
      <c r="F4215"/>
      <c r="G4215" s="5"/>
      <c r="I4215" s="232"/>
    </row>
    <row r="4216" spans="1:9" x14ac:dyDescent="0.25">
      <c r="A4216" s="565"/>
      <c r="B4216" s="565"/>
      <c r="C4216" s="565"/>
      <c r="D4216" s="564"/>
      <c r="E4216" s="5"/>
      <c r="F4216"/>
      <c r="G4216" s="5"/>
      <c r="I4216" s="232"/>
    </row>
    <row r="4217" spans="1:9" x14ac:dyDescent="0.25">
      <c r="A4217" s="565"/>
      <c r="B4217" s="565"/>
      <c r="C4217" s="565"/>
      <c r="D4217" s="564"/>
      <c r="E4217" s="5"/>
      <c r="F4217"/>
      <c r="G4217" s="5"/>
      <c r="I4217" s="232"/>
    </row>
    <row r="4218" spans="1:9" x14ac:dyDescent="0.25">
      <c r="A4218" s="565"/>
      <c r="B4218" s="565"/>
      <c r="C4218" s="565"/>
      <c r="D4218" s="564"/>
      <c r="E4218" s="5"/>
      <c r="F4218"/>
      <c r="G4218" s="5"/>
      <c r="I4218" s="232"/>
    </row>
    <row r="4219" spans="1:9" x14ac:dyDescent="0.25">
      <c r="A4219" s="565"/>
      <c r="B4219" s="565"/>
      <c r="C4219" s="565"/>
      <c r="D4219" s="564"/>
      <c r="E4219" s="5"/>
      <c r="F4219"/>
      <c r="G4219" s="5"/>
      <c r="I4219" s="232"/>
    </row>
    <row r="4220" spans="1:9" x14ac:dyDescent="0.25">
      <c r="A4220" s="565"/>
      <c r="B4220" s="565"/>
      <c r="C4220" s="565"/>
      <c r="D4220" s="564"/>
      <c r="E4220" s="5"/>
      <c r="F4220"/>
      <c r="G4220" s="5"/>
      <c r="I4220" s="232"/>
    </row>
    <row r="4221" spans="1:9" x14ac:dyDescent="0.25">
      <c r="A4221" s="565"/>
      <c r="B4221" s="565"/>
      <c r="C4221" s="565"/>
      <c r="D4221" s="564"/>
      <c r="E4221" s="5"/>
      <c r="F4221"/>
      <c r="G4221" s="5"/>
      <c r="I4221" s="232"/>
    </row>
    <row r="4222" spans="1:9" x14ac:dyDescent="0.25">
      <c r="A4222" s="565"/>
      <c r="B4222" s="565"/>
      <c r="C4222" s="565"/>
      <c r="D4222" s="564"/>
      <c r="E4222" s="5"/>
      <c r="F4222"/>
      <c r="G4222" s="5"/>
      <c r="I4222" s="232"/>
    </row>
    <row r="4223" spans="1:9" x14ac:dyDescent="0.25">
      <c r="A4223" s="565"/>
      <c r="B4223" s="565"/>
      <c r="C4223" s="565"/>
      <c r="D4223" s="564"/>
      <c r="E4223" s="5"/>
      <c r="F4223"/>
      <c r="G4223" s="5"/>
      <c r="I4223" s="232"/>
    </row>
    <row r="4224" spans="1:9" x14ac:dyDescent="0.25">
      <c r="A4224" s="565"/>
      <c r="B4224" s="565"/>
      <c r="C4224" s="565"/>
      <c r="D4224" s="564"/>
      <c r="E4224" s="5"/>
      <c r="F4224"/>
      <c r="G4224" s="5"/>
      <c r="I4224" s="232"/>
    </row>
    <row r="4225" spans="1:9" x14ac:dyDescent="0.25">
      <c r="A4225" s="565"/>
      <c r="B4225" s="565"/>
      <c r="C4225" s="565"/>
      <c r="D4225" s="564"/>
      <c r="E4225" s="5"/>
      <c r="F4225"/>
      <c r="G4225" s="5"/>
      <c r="I4225" s="232"/>
    </row>
    <row r="4226" spans="1:9" x14ac:dyDescent="0.25">
      <c r="A4226" s="565"/>
      <c r="B4226" s="565"/>
      <c r="C4226" s="565"/>
      <c r="D4226" s="564"/>
      <c r="E4226" s="5"/>
      <c r="F4226"/>
      <c r="G4226" s="5"/>
      <c r="I4226" s="232"/>
    </row>
    <row r="4227" spans="1:9" x14ac:dyDescent="0.25">
      <c r="A4227" s="565"/>
      <c r="B4227" s="565"/>
      <c r="C4227" s="565"/>
      <c r="D4227" s="564"/>
      <c r="E4227" s="5"/>
      <c r="F4227"/>
      <c r="G4227" s="5"/>
      <c r="I4227" s="232"/>
    </row>
    <row r="4228" spans="1:9" x14ac:dyDescent="0.25">
      <c r="A4228" s="565"/>
      <c r="B4228" s="565"/>
      <c r="C4228" s="565"/>
      <c r="D4228" s="564"/>
      <c r="E4228" s="5"/>
      <c r="F4228"/>
      <c r="G4228" s="5"/>
      <c r="I4228" s="232"/>
    </row>
    <row r="4229" spans="1:9" x14ac:dyDescent="0.25">
      <c r="A4229" s="565"/>
      <c r="B4229" s="565"/>
      <c r="C4229" s="565"/>
      <c r="D4229" s="564"/>
      <c r="E4229" s="5"/>
      <c r="F4229"/>
      <c r="G4229" s="5"/>
      <c r="I4229" s="232"/>
    </row>
    <row r="4230" spans="1:9" x14ac:dyDescent="0.25">
      <c r="A4230" s="565"/>
      <c r="B4230" s="565"/>
      <c r="C4230" s="565"/>
      <c r="D4230" s="564"/>
      <c r="E4230" s="5"/>
      <c r="F4230"/>
      <c r="G4230" s="5"/>
      <c r="I4230" s="232"/>
    </row>
    <row r="4231" spans="1:9" x14ac:dyDescent="0.25">
      <c r="A4231" s="565"/>
      <c r="B4231" s="565"/>
      <c r="C4231" s="565"/>
      <c r="D4231" s="564"/>
      <c r="E4231" s="5"/>
      <c r="F4231"/>
      <c r="G4231" s="5"/>
      <c r="I4231" s="232"/>
    </row>
    <row r="4232" spans="1:9" x14ac:dyDescent="0.25">
      <c r="A4232" s="565"/>
      <c r="B4232" s="565"/>
      <c r="C4232" s="565"/>
      <c r="D4232" s="564"/>
      <c r="E4232" s="5"/>
      <c r="F4232"/>
      <c r="G4232" s="5"/>
      <c r="I4232" s="232"/>
    </row>
    <row r="4233" spans="1:9" x14ac:dyDescent="0.25">
      <c r="A4233" s="565"/>
      <c r="B4233" s="565"/>
      <c r="C4233" s="565"/>
      <c r="D4233" s="564"/>
      <c r="E4233" s="5"/>
      <c r="F4233"/>
      <c r="G4233" s="5"/>
      <c r="I4233" s="232"/>
    </row>
    <row r="4234" spans="1:9" x14ac:dyDescent="0.25">
      <c r="A4234" s="565"/>
      <c r="B4234" s="565"/>
      <c r="C4234" s="565"/>
      <c r="D4234" s="564"/>
      <c r="E4234" s="5"/>
      <c r="F4234"/>
      <c r="G4234" s="5"/>
      <c r="I4234" s="232"/>
    </row>
    <row r="4235" spans="1:9" x14ac:dyDescent="0.25">
      <c r="A4235" s="565"/>
      <c r="B4235" s="565"/>
      <c r="C4235" s="565"/>
      <c r="D4235" s="564"/>
      <c r="E4235" s="5"/>
      <c r="F4235"/>
      <c r="G4235" s="5"/>
      <c r="I4235" s="232"/>
    </row>
    <row r="4236" spans="1:9" x14ac:dyDescent="0.25">
      <c r="A4236" s="565"/>
      <c r="B4236" s="565"/>
      <c r="C4236" s="565"/>
      <c r="D4236" s="564"/>
      <c r="E4236" s="5"/>
      <c r="F4236"/>
      <c r="G4236" s="5"/>
      <c r="I4236" s="232"/>
    </row>
    <row r="4237" spans="1:9" x14ac:dyDescent="0.25">
      <c r="A4237" s="565"/>
      <c r="B4237" s="565"/>
      <c r="C4237" s="565"/>
      <c r="D4237" s="564"/>
      <c r="E4237" s="5"/>
      <c r="F4237"/>
      <c r="G4237" s="5"/>
      <c r="I4237" s="232"/>
    </row>
    <row r="4238" spans="1:9" x14ac:dyDescent="0.25">
      <c r="A4238" s="565"/>
      <c r="B4238" s="565"/>
      <c r="C4238" s="565"/>
      <c r="D4238" s="564"/>
      <c r="E4238" s="5"/>
      <c r="F4238"/>
      <c r="G4238" s="5"/>
      <c r="I4238" s="232"/>
    </row>
    <row r="4239" spans="1:9" x14ac:dyDescent="0.25">
      <c r="A4239" s="565"/>
      <c r="B4239" s="565"/>
      <c r="C4239" s="565"/>
      <c r="D4239" s="564"/>
      <c r="E4239" s="5"/>
      <c r="F4239"/>
      <c r="G4239" s="5"/>
      <c r="I4239" s="232"/>
    </row>
    <row r="4240" spans="1:9" x14ac:dyDescent="0.25">
      <c r="A4240" s="565"/>
      <c r="B4240" s="565"/>
      <c r="C4240" s="565"/>
      <c r="D4240" s="564"/>
      <c r="E4240" s="5"/>
      <c r="F4240"/>
      <c r="G4240" s="5"/>
      <c r="I4240" s="232"/>
    </row>
    <row r="4241" spans="1:9" x14ac:dyDescent="0.25">
      <c r="A4241" s="565"/>
      <c r="B4241" s="565"/>
      <c r="C4241" s="565"/>
      <c r="D4241" s="564"/>
      <c r="E4241" s="5"/>
      <c r="F4241"/>
      <c r="G4241" s="5"/>
      <c r="I4241" s="232"/>
    </row>
    <row r="4242" spans="1:9" x14ac:dyDescent="0.25">
      <c r="A4242" s="565"/>
      <c r="B4242" s="565"/>
      <c r="C4242" s="565"/>
      <c r="D4242" s="564"/>
      <c r="E4242" s="5"/>
      <c r="F4242"/>
      <c r="G4242" s="5"/>
      <c r="I4242" s="232"/>
    </row>
    <row r="4243" spans="1:9" x14ac:dyDescent="0.25">
      <c r="A4243" s="565"/>
      <c r="B4243" s="565"/>
      <c r="C4243" s="565"/>
      <c r="D4243" s="564"/>
      <c r="E4243" s="5"/>
      <c r="F4243"/>
      <c r="G4243" s="5"/>
      <c r="I4243" s="232"/>
    </row>
    <row r="4244" spans="1:9" x14ac:dyDescent="0.25">
      <c r="A4244" s="565"/>
      <c r="B4244" s="565"/>
      <c r="C4244" s="565"/>
      <c r="D4244" s="564"/>
      <c r="E4244" s="5"/>
      <c r="F4244"/>
      <c r="G4244" s="5"/>
      <c r="I4244" s="232"/>
    </row>
    <row r="4245" spans="1:9" x14ac:dyDescent="0.25">
      <c r="A4245" s="565"/>
      <c r="B4245" s="565"/>
      <c r="C4245" s="565"/>
      <c r="D4245" s="564"/>
      <c r="E4245" s="5"/>
      <c r="F4245"/>
      <c r="G4245" s="5"/>
      <c r="I4245" s="232"/>
    </row>
    <row r="4246" spans="1:9" x14ac:dyDescent="0.25">
      <c r="A4246" s="565"/>
      <c r="B4246" s="565"/>
      <c r="C4246" s="565"/>
      <c r="D4246" s="564"/>
      <c r="E4246" s="5"/>
      <c r="F4246"/>
      <c r="G4246" s="5"/>
      <c r="I4246" s="232"/>
    </row>
    <row r="4247" spans="1:9" x14ac:dyDescent="0.25">
      <c r="A4247" s="565"/>
      <c r="B4247" s="565"/>
      <c r="C4247" s="565"/>
      <c r="D4247" s="564"/>
      <c r="E4247" s="5"/>
      <c r="F4247"/>
      <c r="G4247" s="5"/>
      <c r="I4247" s="232"/>
    </row>
    <row r="4248" spans="1:9" x14ac:dyDescent="0.25">
      <c r="A4248" s="565"/>
      <c r="B4248" s="565"/>
      <c r="C4248" s="565"/>
      <c r="D4248" s="564"/>
      <c r="E4248" s="5"/>
      <c r="F4248"/>
      <c r="G4248" s="5"/>
      <c r="I4248" s="232"/>
    </row>
    <row r="4249" spans="1:9" x14ac:dyDescent="0.25">
      <c r="A4249" s="565"/>
      <c r="B4249" s="565"/>
      <c r="C4249" s="565"/>
      <c r="D4249" s="564"/>
      <c r="E4249" s="5"/>
      <c r="F4249"/>
      <c r="G4249" s="5"/>
      <c r="I4249" s="232"/>
    </row>
    <row r="4250" spans="1:9" x14ac:dyDescent="0.25">
      <c r="A4250" s="565"/>
      <c r="B4250" s="565"/>
      <c r="C4250" s="565"/>
      <c r="D4250" s="564"/>
      <c r="E4250" s="5"/>
      <c r="F4250"/>
      <c r="G4250" s="5"/>
      <c r="I4250" s="232"/>
    </row>
    <row r="4251" spans="1:9" x14ac:dyDescent="0.25">
      <c r="A4251" s="565"/>
      <c r="B4251" s="565"/>
      <c r="C4251" s="565"/>
      <c r="D4251" s="564"/>
      <c r="E4251" s="5"/>
      <c r="F4251"/>
      <c r="G4251" s="5"/>
      <c r="I4251" s="232"/>
    </row>
    <row r="4252" spans="1:9" x14ac:dyDescent="0.25">
      <c r="A4252" s="565"/>
      <c r="B4252" s="565"/>
      <c r="C4252" s="565"/>
      <c r="D4252" s="564"/>
      <c r="E4252" s="5"/>
      <c r="F4252"/>
      <c r="G4252" s="5"/>
      <c r="I4252" s="232"/>
    </row>
    <row r="4253" spans="1:9" x14ac:dyDescent="0.25">
      <c r="A4253" s="565"/>
      <c r="B4253" s="565"/>
      <c r="C4253" s="565"/>
      <c r="D4253" s="564"/>
      <c r="E4253" s="5"/>
      <c r="F4253"/>
      <c r="G4253" s="5"/>
      <c r="I4253" s="232"/>
    </row>
    <row r="4254" spans="1:9" x14ac:dyDescent="0.25">
      <c r="A4254" s="565"/>
      <c r="B4254" s="565"/>
      <c r="C4254" s="565"/>
      <c r="D4254" s="564"/>
      <c r="E4254" s="5"/>
      <c r="F4254"/>
      <c r="G4254" s="5"/>
      <c r="I4254" s="232"/>
    </row>
    <row r="4255" spans="1:9" x14ac:dyDescent="0.25">
      <c r="A4255" s="566"/>
      <c r="B4255" s="565"/>
      <c r="C4255" s="565"/>
      <c r="D4255" s="564"/>
      <c r="E4255" s="5"/>
      <c r="F4255"/>
      <c r="G4255" s="5"/>
      <c r="I4255" s="232"/>
    </row>
    <row r="4256" spans="1:9" x14ac:dyDescent="0.25">
      <c r="A4256" s="565"/>
      <c r="B4256" s="565"/>
      <c r="C4256" s="565"/>
      <c r="D4256" s="564"/>
      <c r="E4256" s="5"/>
      <c r="F4256"/>
      <c r="G4256" s="5"/>
      <c r="I4256" s="232"/>
    </row>
    <row r="4257" spans="1:9" x14ac:dyDescent="0.25">
      <c r="A4257" s="565"/>
      <c r="B4257" s="565"/>
      <c r="C4257" s="565"/>
      <c r="D4257" s="564"/>
      <c r="E4257" s="5"/>
      <c r="F4257"/>
      <c r="G4257" s="5"/>
      <c r="I4257" s="232"/>
    </row>
    <row r="4258" spans="1:9" x14ac:dyDescent="0.25">
      <c r="A4258" s="565"/>
      <c r="B4258" s="565"/>
      <c r="C4258" s="565"/>
      <c r="D4258" s="564"/>
      <c r="E4258" s="5"/>
      <c r="F4258"/>
      <c r="G4258" s="5"/>
      <c r="I4258" s="232"/>
    </row>
    <row r="4259" spans="1:9" x14ac:dyDescent="0.25">
      <c r="A4259" s="565"/>
      <c r="B4259" s="565"/>
      <c r="C4259" s="565"/>
      <c r="D4259" s="564"/>
      <c r="E4259" s="5"/>
      <c r="F4259"/>
      <c r="G4259" s="5"/>
      <c r="I4259" s="232"/>
    </row>
    <row r="4260" spans="1:9" x14ac:dyDescent="0.25">
      <c r="A4260" s="565"/>
      <c r="B4260" s="565"/>
      <c r="C4260" s="565"/>
      <c r="D4260" s="564"/>
      <c r="E4260" s="5"/>
      <c r="F4260"/>
      <c r="G4260" s="5"/>
      <c r="I4260" s="232"/>
    </row>
    <row r="4261" spans="1:9" x14ac:dyDescent="0.25">
      <c r="A4261" s="565"/>
      <c r="B4261" s="565"/>
      <c r="C4261" s="565"/>
      <c r="D4261" s="564"/>
      <c r="E4261" s="5"/>
      <c r="F4261"/>
      <c r="G4261" s="5"/>
      <c r="I4261" s="232"/>
    </row>
    <row r="4262" spans="1:9" x14ac:dyDescent="0.25">
      <c r="A4262" s="565"/>
      <c r="B4262" s="565"/>
      <c r="C4262" s="565"/>
      <c r="D4262" s="564"/>
      <c r="E4262" s="5"/>
      <c r="F4262"/>
      <c r="G4262" s="5"/>
      <c r="I4262" s="232"/>
    </row>
    <row r="4263" spans="1:9" x14ac:dyDescent="0.25">
      <c r="A4263" s="565"/>
      <c r="B4263" s="565"/>
      <c r="C4263" s="565"/>
      <c r="D4263" s="564"/>
      <c r="E4263" s="5"/>
      <c r="F4263"/>
      <c r="G4263" s="5"/>
      <c r="I4263" s="232"/>
    </row>
    <row r="4264" spans="1:9" x14ac:dyDescent="0.25">
      <c r="A4264" s="565"/>
      <c r="B4264" s="565"/>
      <c r="C4264" s="565"/>
      <c r="D4264" s="564"/>
      <c r="E4264" s="5"/>
      <c r="F4264"/>
      <c r="G4264" s="5"/>
      <c r="I4264" s="232"/>
    </row>
    <row r="4265" spans="1:9" x14ac:dyDescent="0.25">
      <c r="A4265" s="565"/>
      <c r="B4265" s="565"/>
      <c r="C4265" s="565"/>
      <c r="D4265" s="564"/>
      <c r="E4265" s="5"/>
      <c r="F4265"/>
      <c r="G4265" s="5"/>
      <c r="I4265" s="232"/>
    </row>
    <row r="4266" spans="1:9" x14ac:dyDescent="0.25">
      <c r="A4266" s="565"/>
      <c r="B4266" s="565"/>
      <c r="C4266" s="565"/>
      <c r="D4266" s="564"/>
      <c r="E4266" s="5"/>
      <c r="F4266"/>
      <c r="G4266" s="5"/>
      <c r="I4266" s="232"/>
    </row>
    <row r="4267" spans="1:9" x14ac:dyDescent="0.25">
      <c r="A4267" s="565"/>
      <c r="B4267" s="565"/>
      <c r="C4267" s="565"/>
      <c r="D4267" s="564"/>
      <c r="E4267" s="5"/>
      <c r="F4267"/>
      <c r="G4267" s="5"/>
      <c r="I4267" s="232"/>
    </row>
    <row r="4268" spans="1:9" x14ac:dyDescent="0.25">
      <c r="A4268" s="565"/>
      <c r="B4268" s="565"/>
      <c r="C4268" s="565"/>
      <c r="D4268" s="564"/>
      <c r="E4268" s="5"/>
      <c r="F4268"/>
      <c r="G4268" s="5"/>
      <c r="I4268" s="232"/>
    </row>
    <row r="4269" spans="1:9" x14ac:dyDescent="0.25">
      <c r="A4269" s="565"/>
      <c r="B4269" s="565"/>
      <c r="C4269" s="565"/>
      <c r="D4269" s="564"/>
      <c r="E4269" s="5"/>
      <c r="F4269"/>
      <c r="G4269" s="5"/>
      <c r="I4269" s="232"/>
    </row>
    <row r="4270" spans="1:9" x14ac:dyDescent="0.25">
      <c r="A4270" s="565"/>
      <c r="B4270" s="565"/>
      <c r="C4270" s="565"/>
      <c r="D4270" s="564"/>
      <c r="E4270" s="5"/>
      <c r="F4270"/>
      <c r="G4270" s="5"/>
      <c r="I4270" s="232"/>
    </row>
    <row r="4271" spans="1:9" x14ac:dyDescent="0.25">
      <c r="A4271" s="565"/>
      <c r="B4271" s="565"/>
      <c r="C4271" s="565"/>
      <c r="D4271" s="564"/>
      <c r="E4271" s="5"/>
      <c r="F4271"/>
      <c r="G4271" s="5"/>
      <c r="I4271" s="232"/>
    </row>
    <row r="4272" spans="1:9" x14ac:dyDescent="0.25">
      <c r="A4272" s="565"/>
      <c r="B4272" s="565"/>
      <c r="C4272" s="565"/>
      <c r="D4272" s="564"/>
      <c r="E4272" s="5"/>
      <c r="F4272"/>
      <c r="G4272" s="5"/>
      <c r="I4272" s="232"/>
    </row>
    <row r="4273" spans="1:9" x14ac:dyDescent="0.25">
      <c r="A4273" s="565"/>
      <c r="B4273" s="565"/>
      <c r="C4273" s="565"/>
      <c r="D4273" s="564"/>
      <c r="E4273" s="5"/>
      <c r="F4273"/>
      <c r="G4273" s="5"/>
      <c r="I4273" s="232"/>
    </row>
    <row r="4274" spans="1:9" x14ac:dyDescent="0.25">
      <c r="A4274" s="565"/>
      <c r="B4274" s="565"/>
      <c r="C4274" s="565"/>
      <c r="D4274" s="564"/>
      <c r="E4274" s="5"/>
      <c r="F4274"/>
      <c r="G4274" s="5"/>
      <c r="I4274" s="232"/>
    </row>
    <row r="4275" spans="1:9" x14ac:dyDescent="0.25">
      <c r="A4275" s="565"/>
      <c r="B4275" s="565"/>
      <c r="C4275" s="565"/>
      <c r="D4275" s="564"/>
      <c r="E4275" s="5"/>
      <c r="F4275"/>
      <c r="G4275" s="5"/>
      <c r="I4275" s="232"/>
    </row>
    <row r="4276" spans="1:9" x14ac:dyDescent="0.25">
      <c r="A4276" s="565"/>
      <c r="B4276" s="565"/>
      <c r="C4276" s="565"/>
      <c r="D4276" s="564"/>
      <c r="E4276" s="5"/>
      <c r="F4276"/>
      <c r="G4276" s="5"/>
      <c r="I4276" s="232"/>
    </row>
    <row r="4277" spans="1:9" x14ac:dyDescent="0.25">
      <c r="A4277" s="565"/>
      <c r="B4277" s="565"/>
      <c r="C4277" s="565"/>
      <c r="D4277" s="564"/>
      <c r="E4277" s="5"/>
      <c r="F4277"/>
      <c r="G4277" s="5"/>
      <c r="I4277" s="232"/>
    </row>
    <row r="4278" spans="1:9" x14ac:dyDescent="0.25">
      <c r="A4278" s="565"/>
      <c r="B4278" s="565"/>
      <c r="C4278" s="565"/>
      <c r="D4278" s="564"/>
      <c r="E4278" s="5"/>
      <c r="F4278"/>
      <c r="G4278" s="5"/>
      <c r="I4278" s="232"/>
    </row>
    <row r="4279" spans="1:9" x14ac:dyDescent="0.25">
      <c r="A4279" s="565"/>
      <c r="B4279" s="565"/>
      <c r="C4279" s="565"/>
      <c r="D4279" s="564"/>
      <c r="E4279" s="5"/>
      <c r="F4279"/>
      <c r="G4279" s="5"/>
      <c r="I4279" s="232"/>
    </row>
    <row r="4280" spans="1:9" x14ac:dyDescent="0.25">
      <c r="A4280" s="565"/>
      <c r="B4280" s="565"/>
      <c r="C4280" s="565"/>
      <c r="D4280" s="564"/>
      <c r="E4280" s="5"/>
      <c r="F4280"/>
      <c r="G4280" s="5"/>
      <c r="I4280" s="232"/>
    </row>
    <row r="4281" spans="1:9" x14ac:dyDescent="0.25">
      <c r="A4281" s="565"/>
      <c r="B4281" s="565"/>
      <c r="C4281" s="565"/>
      <c r="D4281" s="564"/>
      <c r="E4281" s="5"/>
      <c r="F4281"/>
      <c r="G4281" s="5"/>
      <c r="I4281" s="232"/>
    </row>
    <row r="4282" spans="1:9" x14ac:dyDescent="0.25">
      <c r="A4282" s="565"/>
      <c r="B4282" s="565"/>
      <c r="C4282" s="565"/>
      <c r="D4282" s="564"/>
      <c r="E4282" s="5"/>
      <c r="F4282"/>
      <c r="G4282" s="5"/>
      <c r="I4282" s="232"/>
    </row>
    <row r="4283" spans="1:9" x14ac:dyDescent="0.25">
      <c r="A4283" s="565"/>
      <c r="B4283" s="565"/>
      <c r="C4283" s="565"/>
      <c r="D4283" s="564"/>
      <c r="E4283" s="5"/>
      <c r="F4283"/>
      <c r="G4283" s="5"/>
      <c r="I4283" s="232"/>
    </row>
    <row r="4284" spans="1:9" x14ac:dyDescent="0.25">
      <c r="A4284" s="565"/>
      <c r="B4284" s="565"/>
      <c r="C4284" s="565"/>
      <c r="D4284" s="564"/>
      <c r="E4284" s="5"/>
      <c r="F4284"/>
      <c r="G4284" s="5"/>
      <c r="I4284" s="232"/>
    </row>
    <row r="4285" spans="1:9" x14ac:dyDescent="0.25">
      <c r="A4285" s="565"/>
      <c r="B4285" s="565"/>
      <c r="C4285" s="565"/>
      <c r="D4285" s="564"/>
      <c r="E4285" s="5"/>
      <c r="F4285"/>
      <c r="G4285" s="5"/>
      <c r="I4285" s="232"/>
    </row>
    <row r="4286" spans="1:9" x14ac:dyDescent="0.25">
      <c r="A4286" s="565"/>
      <c r="B4286" s="565"/>
      <c r="C4286" s="565"/>
      <c r="D4286" s="564"/>
      <c r="E4286" s="5"/>
      <c r="F4286"/>
      <c r="G4286" s="5"/>
      <c r="I4286" s="232"/>
    </row>
    <row r="4287" spans="1:9" x14ac:dyDescent="0.25">
      <c r="A4287" s="565"/>
      <c r="B4287" s="565"/>
      <c r="C4287" s="565"/>
      <c r="D4287" s="564"/>
      <c r="E4287" s="5"/>
      <c r="F4287"/>
      <c r="G4287" s="5"/>
      <c r="I4287" s="232"/>
    </row>
    <row r="4288" spans="1:9" x14ac:dyDescent="0.25">
      <c r="A4288" s="565"/>
      <c r="B4288" s="565"/>
      <c r="C4288" s="565"/>
      <c r="D4288" s="564"/>
      <c r="E4288" s="5"/>
      <c r="F4288"/>
      <c r="G4288" s="5"/>
      <c r="I4288" s="232"/>
    </row>
    <row r="4289" spans="1:9" x14ac:dyDescent="0.25">
      <c r="A4289" s="565"/>
      <c r="B4289" s="565"/>
      <c r="C4289" s="565"/>
      <c r="D4289" s="564"/>
      <c r="E4289" s="5"/>
      <c r="F4289"/>
      <c r="G4289" s="5"/>
      <c r="I4289" s="232"/>
    </row>
    <row r="4290" spans="1:9" x14ac:dyDescent="0.25">
      <c r="A4290" s="565"/>
      <c r="B4290" s="565"/>
      <c r="C4290" s="565"/>
      <c r="D4290" s="564"/>
      <c r="E4290" s="5"/>
      <c r="F4290"/>
      <c r="G4290" s="5"/>
      <c r="I4290" s="232"/>
    </row>
    <row r="4291" spans="1:9" x14ac:dyDescent="0.25">
      <c r="A4291" s="565"/>
      <c r="B4291" s="565"/>
      <c r="C4291" s="565"/>
      <c r="D4291" s="564"/>
      <c r="E4291" s="5"/>
      <c r="F4291"/>
      <c r="G4291" s="5"/>
      <c r="I4291" s="232"/>
    </row>
    <row r="4292" spans="1:9" x14ac:dyDescent="0.25">
      <c r="A4292" s="565"/>
      <c r="B4292" s="565"/>
      <c r="C4292" s="565"/>
      <c r="D4292" s="564"/>
      <c r="E4292" s="5"/>
      <c r="F4292"/>
      <c r="G4292" s="5"/>
      <c r="I4292" s="232"/>
    </row>
    <row r="4293" spans="1:9" x14ac:dyDescent="0.25">
      <c r="A4293" s="565"/>
      <c r="B4293" s="565"/>
      <c r="C4293" s="565"/>
      <c r="D4293" s="564"/>
      <c r="E4293" s="5"/>
      <c r="F4293"/>
      <c r="G4293" s="5"/>
      <c r="I4293" s="232"/>
    </row>
    <row r="4294" spans="1:9" x14ac:dyDescent="0.25">
      <c r="A4294" s="565"/>
      <c r="B4294" s="565"/>
      <c r="C4294" s="565"/>
      <c r="D4294" s="564"/>
      <c r="E4294" s="5"/>
      <c r="F4294"/>
      <c r="G4294" s="5"/>
      <c r="I4294" s="232"/>
    </row>
    <row r="4295" spans="1:9" x14ac:dyDescent="0.25">
      <c r="A4295" s="565"/>
      <c r="B4295" s="565"/>
      <c r="C4295" s="565"/>
      <c r="D4295" s="564"/>
      <c r="E4295" s="5"/>
      <c r="F4295"/>
      <c r="G4295" s="5"/>
      <c r="I4295" s="232"/>
    </row>
    <row r="4296" spans="1:9" x14ac:dyDescent="0.25">
      <c r="A4296" s="565"/>
      <c r="B4296" s="565"/>
      <c r="C4296" s="565"/>
      <c r="D4296" s="564"/>
      <c r="E4296" s="5"/>
      <c r="F4296"/>
      <c r="G4296" s="5"/>
      <c r="I4296" s="232"/>
    </row>
    <row r="4297" spans="1:9" x14ac:dyDescent="0.25">
      <c r="A4297" s="565"/>
      <c r="B4297" s="565"/>
      <c r="C4297" s="565"/>
      <c r="D4297" s="564"/>
      <c r="E4297" s="5"/>
      <c r="F4297"/>
      <c r="G4297" s="5"/>
      <c r="I4297" s="232"/>
    </row>
    <row r="4298" spans="1:9" x14ac:dyDescent="0.25">
      <c r="A4298" s="565"/>
      <c r="B4298" s="565"/>
      <c r="C4298" s="565"/>
      <c r="D4298" s="564"/>
      <c r="E4298" s="5"/>
      <c r="F4298"/>
      <c r="G4298" s="5"/>
      <c r="I4298" s="232"/>
    </row>
    <row r="4299" spans="1:9" x14ac:dyDescent="0.25">
      <c r="A4299" s="565"/>
      <c r="B4299" s="565"/>
      <c r="C4299" s="565"/>
      <c r="D4299" s="564"/>
      <c r="E4299" s="5"/>
      <c r="F4299"/>
      <c r="G4299" s="5"/>
      <c r="I4299" s="232"/>
    </row>
    <row r="4300" spans="1:9" x14ac:dyDescent="0.25">
      <c r="A4300" s="565"/>
      <c r="B4300" s="565"/>
      <c r="C4300" s="565"/>
      <c r="D4300" s="564"/>
      <c r="E4300" s="5"/>
      <c r="F4300"/>
      <c r="G4300" s="5"/>
      <c r="I4300" s="232"/>
    </row>
    <row r="4301" spans="1:9" x14ac:dyDescent="0.25">
      <c r="A4301" s="565"/>
      <c r="B4301" s="565"/>
      <c r="C4301" s="565"/>
      <c r="D4301" s="564"/>
      <c r="E4301" s="5"/>
      <c r="F4301"/>
      <c r="G4301" s="5"/>
      <c r="I4301" s="232"/>
    </row>
    <row r="4302" spans="1:9" x14ac:dyDescent="0.25">
      <c r="A4302" s="565"/>
      <c r="B4302" s="565"/>
      <c r="C4302" s="565"/>
      <c r="D4302" s="564"/>
      <c r="E4302" s="5"/>
      <c r="F4302"/>
      <c r="G4302" s="5"/>
      <c r="I4302" s="232"/>
    </row>
    <row r="4303" spans="1:9" x14ac:dyDescent="0.25">
      <c r="A4303" s="565"/>
      <c r="B4303" s="565"/>
      <c r="C4303" s="565"/>
      <c r="D4303" s="564"/>
      <c r="E4303" s="5"/>
      <c r="F4303"/>
      <c r="G4303" s="5"/>
      <c r="I4303" s="232"/>
    </row>
    <row r="4304" spans="1:9" x14ac:dyDescent="0.25">
      <c r="A4304" s="565"/>
      <c r="B4304" s="565"/>
      <c r="C4304" s="565"/>
      <c r="D4304" s="564"/>
      <c r="E4304" s="5"/>
      <c r="F4304"/>
      <c r="G4304" s="5"/>
      <c r="I4304" s="232"/>
    </row>
    <row r="4305" spans="1:9" x14ac:dyDescent="0.25">
      <c r="A4305" s="565"/>
      <c r="B4305" s="565"/>
      <c r="C4305" s="565"/>
      <c r="D4305" s="564"/>
      <c r="E4305" s="5"/>
      <c r="F4305"/>
      <c r="G4305" s="5"/>
      <c r="I4305" s="232"/>
    </row>
    <row r="4306" spans="1:9" x14ac:dyDescent="0.25">
      <c r="A4306" s="565"/>
      <c r="B4306" s="565"/>
      <c r="C4306" s="565"/>
      <c r="D4306" s="564"/>
      <c r="E4306" s="5"/>
      <c r="F4306"/>
      <c r="G4306" s="5"/>
      <c r="I4306" s="232"/>
    </row>
    <row r="4307" spans="1:9" x14ac:dyDescent="0.25">
      <c r="A4307" s="565"/>
      <c r="B4307" s="565"/>
      <c r="C4307" s="565"/>
      <c r="D4307" s="564"/>
      <c r="E4307" s="5"/>
      <c r="F4307"/>
      <c r="G4307" s="5"/>
      <c r="I4307" s="232"/>
    </row>
    <row r="4308" spans="1:9" x14ac:dyDescent="0.25">
      <c r="A4308" s="565"/>
      <c r="B4308" s="565"/>
      <c r="C4308" s="565"/>
      <c r="D4308" s="564"/>
      <c r="E4308" s="5"/>
      <c r="F4308"/>
      <c r="G4308" s="5"/>
      <c r="I4308" s="232"/>
    </row>
    <row r="4309" spans="1:9" x14ac:dyDescent="0.25">
      <c r="A4309" s="565"/>
      <c r="B4309" s="565"/>
      <c r="C4309" s="565"/>
      <c r="D4309" s="564"/>
      <c r="E4309" s="5"/>
      <c r="F4309"/>
      <c r="G4309" s="5"/>
      <c r="I4309" s="232"/>
    </row>
    <row r="4310" spans="1:9" x14ac:dyDescent="0.25">
      <c r="A4310" s="565"/>
      <c r="B4310" s="565"/>
      <c r="C4310" s="565"/>
      <c r="D4310" s="564"/>
      <c r="E4310" s="5"/>
      <c r="F4310"/>
      <c r="G4310" s="5"/>
      <c r="I4310" s="232"/>
    </row>
    <row r="4311" spans="1:9" x14ac:dyDescent="0.25">
      <c r="A4311" s="565"/>
      <c r="B4311" s="565"/>
      <c r="C4311" s="565"/>
      <c r="D4311" s="564"/>
      <c r="E4311" s="5"/>
      <c r="F4311"/>
      <c r="G4311" s="5"/>
      <c r="I4311" s="232"/>
    </row>
    <row r="4312" spans="1:9" x14ac:dyDescent="0.25">
      <c r="A4312" s="565"/>
      <c r="B4312" s="565"/>
      <c r="C4312" s="565"/>
      <c r="D4312" s="564"/>
      <c r="E4312" s="5"/>
      <c r="F4312"/>
      <c r="G4312" s="5"/>
      <c r="I4312" s="232"/>
    </row>
    <row r="4313" spans="1:9" x14ac:dyDescent="0.25">
      <c r="A4313" s="565"/>
      <c r="B4313" s="565"/>
      <c r="C4313" s="565"/>
      <c r="D4313" s="564"/>
      <c r="E4313" s="5"/>
      <c r="F4313"/>
      <c r="G4313" s="5"/>
      <c r="I4313" s="232"/>
    </row>
    <row r="4314" spans="1:9" x14ac:dyDescent="0.25">
      <c r="A4314" s="565"/>
      <c r="B4314" s="565"/>
      <c r="C4314" s="565"/>
      <c r="D4314" s="564"/>
      <c r="E4314" s="5"/>
      <c r="F4314"/>
      <c r="G4314" s="5"/>
      <c r="I4314" s="232"/>
    </row>
    <row r="4315" spans="1:9" x14ac:dyDescent="0.25">
      <c r="A4315" s="565"/>
      <c r="B4315" s="565"/>
      <c r="C4315" s="565"/>
      <c r="D4315" s="564"/>
      <c r="E4315" s="5"/>
      <c r="F4315"/>
      <c r="G4315" s="5"/>
      <c r="I4315" s="232"/>
    </row>
    <row r="4316" spans="1:9" x14ac:dyDescent="0.25">
      <c r="A4316" s="565"/>
      <c r="B4316" s="565"/>
      <c r="C4316" s="565"/>
      <c r="D4316" s="564"/>
      <c r="E4316" s="5"/>
      <c r="F4316"/>
      <c r="G4316" s="5"/>
      <c r="I4316" s="232"/>
    </row>
    <row r="4317" spans="1:9" x14ac:dyDescent="0.25">
      <c r="A4317" s="565"/>
      <c r="B4317" s="565"/>
      <c r="C4317" s="565"/>
      <c r="D4317" s="564"/>
      <c r="E4317" s="5"/>
      <c r="F4317"/>
      <c r="G4317" s="5"/>
      <c r="I4317" s="232"/>
    </row>
    <row r="4318" spans="1:9" x14ac:dyDescent="0.25">
      <c r="A4318" s="565"/>
      <c r="B4318" s="565"/>
      <c r="C4318" s="565"/>
      <c r="D4318" s="564"/>
      <c r="E4318" s="5"/>
      <c r="F4318"/>
      <c r="G4318" s="5"/>
      <c r="I4318" s="232"/>
    </row>
    <row r="4319" spans="1:9" x14ac:dyDescent="0.25">
      <c r="A4319" s="565"/>
      <c r="B4319" s="565"/>
      <c r="C4319" s="565"/>
      <c r="D4319" s="564"/>
      <c r="E4319" s="5"/>
      <c r="F4319"/>
      <c r="G4319" s="5"/>
      <c r="I4319" s="232"/>
    </row>
    <row r="4320" spans="1:9" x14ac:dyDescent="0.25">
      <c r="A4320" s="565"/>
      <c r="B4320" s="565"/>
      <c r="C4320" s="565"/>
      <c r="D4320" s="564"/>
      <c r="E4320" s="5"/>
      <c r="F4320"/>
      <c r="G4320" s="5"/>
      <c r="I4320" s="232"/>
    </row>
    <row r="4321" spans="1:9" x14ac:dyDescent="0.25">
      <c r="A4321" s="565"/>
      <c r="B4321" s="565"/>
      <c r="C4321" s="565"/>
      <c r="D4321" s="564"/>
      <c r="E4321" s="5"/>
      <c r="F4321"/>
      <c r="G4321" s="5"/>
      <c r="I4321" s="232"/>
    </row>
    <row r="4322" spans="1:9" x14ac:dyDescent="0.25">
      <c r="A4322" s="565"/>
      <c r="B4322" s="565"/>
      <c r="C4322" s="565"/>
      <c r="D4322" s="564"/>
      <c r="E4322" s="5"/>
      <c r="F4322"/>
      <c r="G4322" s="5"/>
      <c r="I4322" s="232"/>
    </row>
    <row r="4323" spans="1:9" x14ac:dyDescent="0.25">
      <c r="A4323" s="565"/>
      <c r="B4323" s="565"/>
      <c r="C4323" s="565"/>
      <c r="D4323" s="564"/>
      <c r="E4323" s="5"/>
      <c r="F4323"/>
      <c r="G4323" s="5"/>
      <c r="I4323" s="232"/>
    </row>
    <row r="4324" spans="1:9" x14ac:dyDescent="0.25">
      <c r="A4324" s="565"/>
      <c r="B4324" s="565"/>
      <c r="C4324" s="565"/>
      <c r="D4324" s="564"/>
      <c r="E4324" s="5"/>
      <c r="F4324"/>
      <c r="G4324" s="5"/>
      <c r="I4324" s="232"/>
    </row>
    <row r="4325" spans="1:9" x14ac:dyDescent="0.25">
      <c r="A4325" s="565"/>
      <c r="B4325" s="565"/>
      <c r="C4325" s="565"/>
      <c r="D4325" s="564"/>
      <c r="E4325" s="5"/>
      <c r="F4325"/>
      <c r="G4325" s="5"/>
      <c r="I4325" s="232"/>
    </row>
    <row r="4326" spans="1:9" x14ac:dyDescent="0.25">
      <c r="A4326" s="565"/>
      <c r="B4326" s="565"/>
      <c r="C4326" s="565"/>
      <c r="D4326" s="564"/>
      <c r="E4326" s="5"/>
      <c r="F4326"/>
      <c r="G4326" s="5"/>
      <c r="I4326" s="232"/>
    </row>
    <row r="4327" spans="1:9" x14ac:dyDescent="0.25">
      <c r="A4327" s="565"/>
      <c r="B4327" s="565"/>
      <c r="C4327" s="565"/>
      <c r="D4327" s="564"/>
      <c r="E4327" s="5"/>
      <c r="F4327"/>
      <c r="G4327" s="5"/>
      <c r="I4327" s="232"/>
    </row>
    <row r="4328" spans="1:9" x14ac:dyDescent="0.25">
      <c r="A4328" s="565"/>
      <c r="B4328" s="565"/>
      <c r="C4328" s="565"/>
      <c r="D4328" s="564"/>
      <c r="E4328" s="5"/>
      <c r="F4328"/>
      <c r="G4328" s="5"/>
      <c r="I4328" s="232"/>
    </row>
    <row r="4329" spans="1:9" x14ac:dyDescent="0.25">
      <c r="A4329" s="565"/>
      <c r="B4329" s="565"/>
      <c r="C4329" s="565"/>
      <c r="D4329" s="564"/>
      <c r="E4329" s="5"/>
      <c r="F4329"/>
      <c r="G4329" s="5"/>
      <c r="I4329" s="232"/>
    </row>
    <row r="4330" spans="1:9" x14ac:dyDescent="0.25">
      <c r="A4330" s="565"/>
      <c r="B4330" s="565"/>
      <c r="C4330" s="565"/>
      <c r="D4330" s="564"/>
      <c r="E4330" s="5"/>
      <c r="F4330"/>
      <c r="G4330" s="5"/>
      <c r="I4330" s="232"/>
    </row>
    <row r="4331" spans="1:9" x14ac:dyDescent="0.25">
      <c r="A4331" s="565"/>
      <c r="B4331" s="565"/>
      <c r="C4331" s="565"/>
      <c r="D4331" s="564"/>
      <c r="E4331" s="5"/>
      <c r="F4331"/>
      <c r="G4331" s="5"/>
      <c r="I4331" s="232"/>
    </row>
    <row r="4332" spans="1:9" x14ac:dyDescent="0.25">
      <c r="A4332" s="565"/>
      <c r="B4332" s="565"/>
      <c r="C4332" s="565"/>
      <c r="D4332" s="564"/>
      <c r="E4332" s="5"/>
      <c r="F4332"/>
      <c r="G4332" s="5"/>
      <c r="I4332" s="232"/>
    </row>
    <row r="4333" spans="1:9" x14ac:dyDescent="0.25">
      <c r="A4333" s="565"/>
      <c r="B4333" s="565"/>
      <c r="C4333" s="565"/>
      <c r="D4333" s="564"/>
      <c r="E4333" s="5"/>
      <c r="F4333"/>
      <c r="G4333" s="5"/>
      <c r="I4333" s="232"/>
    </row>
    <row r="4334" spans="1:9" x14ac:dyDescent="0.25">
      <c r="A4334" s="565"/>
      <c r="B4334" s="565"/>
      <c r="C4334" s="565"/>
      <c r="D4334" s="564"/>
      <c r="E4334" s="5"/>
      <c r="F4334"/>
      <c r="G4334" s="5"/>
      <c r="I4334" s="232"/>
    </row>
    <row r="4335" spans="1:9" x14ac:dyDescent="0.25">
      <c r="A4335" s="565"/>
      <c r="B4335" s="565"/>
      <c r="C4335" s="565"/>
      <c r="D4335" s="564"/>
      <c r="E4335" s="5"/>
      <c r="F4335"/>
      <c r="G4335" s="5"/>
      <c r="I4335" s="232"/>
    </row>
    <row r="4336" spans="1:9" x14ac:dyDescent="0.25">
      <c r="A4336" s="565"/>
      <c r="B4336" s="565"/>
      <c r="C4336" s="565"/>
      <c r="D4336" s="564"/>
      <c r="E4336" s="5"/>
      <c r="F4336"/>
      <c r="G4336" s="5"/>
      <c r="I4336" s="232"/>
    </row>
    <row r="4337" spans="1:9" x14ac:dyDescent="0.25">
      <c r="A4337" s="565"/>
      <c r="B4337" s="565"/>
      <c r="C4337" s="565"/>
      <c r="D4337" s="564"/>
      <c r="E4337" s="5"/>
      <c r="F4337"/>
      <c r="G4337" s="5"/>
      <c r="I4337" s="232"/>
    </row>
    <row r="4338" spans="1:9" x14ac:dyDescent="0.25">
      <c r="A4338" s="565"/>
      <c r="B4338" s="565"/>
      <c r="C4338" s="565"/>
      <c r="D4338" s="564"/>
      <c r="E4338" s="5"/>
      <c r="F4338"/>
      <c r="G4338" s="5"/>
      <c r="I4338" s="232"/>
    </row>
    <row r="4339" spans="1:9" x14ac:dyDescent="0.25">
      <c r="A4339" s="565"/>
      <c r="B4339" s="565"/>
      <c r="C4339" s="565"/>
      <c r="D4339" s="564"/>
      <c r="E4339" s="5"/>
      <c r="F4339"/>
      <c r="G4339" s="5"/>
      <c r="I4339" s="232"/>
    </row>
    <row r="4340" spans="1:9" x14ac:dyDescent="0.25">
      <c r="A4340" s="565"/>
      <c r="B4340" s="565"/>
      <c r="C4340" s="565"/>
      <c r="D4340" s="564"/>
      <c r="E4340" s="5"/>
      <c r="F4340"/>
      <c r="G4340" s="5"/>
      <c r="I4340" s="232"/>
    </row>
    <row r="4341" spans="1:9" x14ac:dyDescent="0.25">
      <c r="A4341" s="565"/>
      <c r="B4341" s="565"/>
      <c r="C4341" s="565"/>
      <c r="D4341" s="564"/>
      <c r="E4341" s="5"/>
      <c r="F4341"/>
      <c r="G4341" s="5"/>
      <c r="I4341" s="232"/>
    </row>
    <row r="4342" spans="1:9" x14ac:dyDescent="0.25">
      <c r="A4342" s="565"/>
      <c r="B4342" s="565"/>
      <c r="C4342" s="565"/>
      <c r="D4342" s="564"/>
      <c r="E4342" s="5"/>
      <c r="F4342"/>
      <c r="G4342" s="5"/>
      <c r="I4342" s="232"/>
    </row>
    <row r="4343" spans="1:9" x14ac:dyDescent="0.25">
      <c r="A4343" s="565"/>
      <c r="B4343" s="565"/>
      <c r="C4343" s="565"/>
      <c r="D4343" s="564"/>
      <c r="E4343" s="5"/>
      <c r="F4343"/>
      <c r="G4343" s="5"/>
      <c r="I4343" s="232"/>
    </row>
    <row r="4344" spans="1:9" x14ac:dyDescent="0.25">
      <c r="A4344" s="565"/>
      <c r="B4344" s="565"/>
      <c r="C4344" s="565"/>
      <c r="D4344" s="564"/>
      <c r="E4344" s="5"/>
      <c r="F4344"/>
      <c r="G4344" s="5"/>
      <c r="I4344" s="232"/>
    </row>
    <row r="4345" spans="1:9" x14ac:dyDescent="0.25">
      <c r="A4345" s="565"/>
      <c r="B4345" s="565"/>
      <c r="C4345" s="565"/>
      <c r="D4345" s="564"/>
      <c r="E4345" s="5"/>
      <c r="F4345"/>
      <c r="G4345" s="5"/>
      <c r="I4345" s="232"/>
    </row>
    <row r="4346" spans="1:9" x14ac:dyDescent="0.25">
      <c r="A4346" s="565"/>
      <c r="B4346" s="565"/>
      <c r="C4346" s="565"/>
      <c r="D4346" s="564"/>
      <c r="E4346" s="5"/>
      <c r="F4346"/>
      <c r="G4346" s="5"/>
      <c r="I4346" s="232"/>
    </row>
    <row r="4347" spans="1:9" x14ac:dyDescent="0.25">
      <c r="A4347" s="565"/>
      <c r="B4347" s="565"/>
      <c r="C4347" s="565"/>
      <c r="D4347" s="564"/>
      <c r="E4347" s="5"/>
      <c r="F4347"/>
      <c r="G4347" s="5"/>
      <c r="I4347" s="232"/>
    </row>
    <row r="4348" spans="1:9" x14ac:dyDescent="0.25">
      <c r="A4348" s="565"/>
      <c r="B4348" s="565"/>
      <c r="C4348" s="565"/>
      <c r="D4348" s="564"/>
      <c r="E4348" s="5"/>
      <c r="F4348"/>
      <c r="G4348" s="5"/>
      <c r="I4348" s="232"/>
    </row>
    <row r="4349" spans="1:9" x14ac:dyDescent="0.25">
      <c r="A4349" s="565"/>
      <c r="B4349" s="565"/>
      <c r="C4349" s="565"/>
      <c r="D4349" s="564"/>
      <c r="E4349" s="5"/>
      <c r="F4349"/>
      <c r="G4349" s="5"/>
      <c r="I4349" s="232"/>
    </row>
    <row r="4350" spans="1:9" x14ac:dyDescent="0.25">
      <c r="A4350" s="565"/>
      <c r="B4350" s="565"/>
      <c r="C4350" s="565"/>
      <c r="D4350" s="564"/>
      <c r="E4350" s="5"/>
      <c r="F4350"/>
      <c r="G4350" s="5"/>
      <c r="I4350" s="232"/>
    </row>
    <row r="4351" spans="1:9" x14ac:dyDescent="0.25">
      <c r="A4351" s="565"/>
      <c r="B4351" s="565"/>
      <c r="C4351" s="565"/>
      <c r="D4351" s="564"/>
      <c r="E4351" s="5"/>
      <c r="F4351"/>
      <c r="G4351" s="5"/>
      <c r="I4351" s="232"/>
    </row>
    <row r="4352" spans="1:9" x14ac:dyDescent="0.25">
      <c r="A4352" s="565"/>
      <c r="B4352" s="565"/>
      <c r="C4352" s="565"/>
      <c r="D4352" s="564"/>
      <c r="E4352" s="5"/>
      <c r="F4352"/>
      <c r="G4352" s="5"/>
      <c r="I4352" s="232"/>
    </row>
    <row r="4353" spans="1:9" x14ac:dyDescent="0.25">
      <c r="A4353" s="565"/>
      <c r="B4353" s="565"/>
      <c r="C4353" s="565"/>
      <c r="D4353" s="564"/>
      <c r="E4353" s="5"/>
      <c r="F4353"/>
      <c r="G4353" s="5"/>
      <c r="I4353" s="232"/>
    </row>
    <row r="4354" spans="1:9" x14ac:dyDescent="0.25">
      <c r="A4354" s="565"/>
      <c r="B4354" s="565"/>
      <c r="C4354" s="565"/>
      <c r="D4354" s="564"/>
      <c r="E4354" s="5"/>
      <c r="F4354"/>
      <c r="G4354" s="5"/>
      <c r="I4354" s="232"/>
    </row>
    <row r="4355" spans="1:9" x14ac:dyDescent="0.25">
      <c r="A4355" s="565"/>
      <c r="B4355" s="565"/>
      <c r="C4355" s="565"/>
      <c r="D4355" s="564"/>
      <c r="E4355" s="5"/>
      <c r="F4355"/>
      <c r="G4355" s="5"/>
      <c r="I4355" s="232"/>
    </row>
    <row r="4356" spans="1:9" x14ac:dyDescent="0.25">
      <c r="A4356" s="565"/>
      <c r="B4356" s="565"/>
      <c r="C4356" s="565"/>
      <c r="D4356" s="564"/>
      <c r="E4356" s="5"/>
      <c r="F4356"/>
      <c r="G4356" s="5"/>
      <c r="I4356" s="232"/>
    </row>
    <row r="4357" spans="1:9" x14ac:dyDescent="0.25">
      <c r="A4357" s="565"/>
      <c r="B4357" s="565"/>
      <c r="C4357" s="565"/>
      <c r="D4357" s="564"/>
      <c r="E4357" s="5"/>
      <c r="F4357"/>
      <c r="G4357" s="5"/>
      <c r="I4357" s="232"/>
    </row>
    <row r="4358" spans="1:9" x14ac:dyDescent="0.25">
      <c r="A4358" s="565"/>
      <c r="B4358" s="565"/>
      <c r="C4358" s="565"/>
      <c r="D4358" s="564"/>
      <c r="E4358" s="5"/>
      <c r="F4358"/>
      <c r="G4358" s="5"/>
      <c r="I4358" s="232"/>
    </row>
    <row r="4359" spans="1:9" x14ac:dyDescent="0.25">
      <c r="A4359" s="565"/>
      <c r="B4359" s="565"/>
      <c r="C4359" s="565"/>
      <c r="D4359" s="564"/>
      <c r="E4359" s="5"/>
      <c r="F4359"/>
      <c r="G4359" s="5"/>
      <c r="I4359" s="232"/>
    </row>
    <row r="4360" spans="1:9" x14ac:dyDescent="0.25">
      <c r="A4360" s="565"/>
      <c r="B4360" s="565"/>
      <c r="C4360" s="565"/>
      <c r="D4360" s="564"/>
      <c r="E4360" s="5"/>
      <c r="F4360"/>
      <c r="G4360" s="5"/>
      <c r="I4360" s="232"/>
    </row>
    <row r="4361" spans="1:9" x14ac:dyDescent="0.25">
      <c r="A4361" s="565"/>
      <c r="B4361" s="565"/>
      <c r="C4361" s="565"/>
      <c r="D4361" s="564"/>
      <c r="E4361" s="5"/>
      <c r="F4361"/>
      <c r="G4361" s="5"/>
      <c r="I4361" s="232"/>
    </row>
    <row r="4362" spans="1:9" x14ac:dyDescent="0.25">
      <c r="A4362" s="565"/>
      <c r="B4362" s="565"/>
      <c r="C4362" s="565"/>
      <c r="D4362" s="564"/>
      <c r="E4362" s="5"/>
      <c r="F4362"/>
      <c r="G4362" s="5"/>
      <c r="I4362" s="232"/>
    </row>
    <row r="4363" spans="1:9" x14ac:dyDescent="0.25">
      <c r="A4363" s="565"/>
      <c r="B4363" s="565"/>
      <c r="C4363" s="565"/>
      <c r="D4363" s="564"/>
      <c r="E4363" s="5"/>
      <c r="F4363"/>
      <c r="G4363" s="5"/>
      <c r="I4363" s="232"/>
    </row>
    <row r="4364" spans="1:9" x14ac:dyDescent="0.25">
      <c r="A4364" s="565"/>
      <c r="B4364" s="565"/>
      <c r="C4364" s="565"/>
      <c r="D4364" s="564"/>
      <c r="E4364" s="5"/>
      <c r="F4364"/>
      <c r="G4364" s="5"/>
      <c r="I4364" s="232"/>
    </row>
    <row r="4365" spans="1:9" x14ac:dyDescent="0.25">
      <c r="A4365" s="565"/>
      <c r="B4365" s="565"/>
      <c r="C4365" s="565"/>
      <c r="D4365" s="564"/>
      <c r="E4365" s="5"/>
      <c r="F4365"/>
      <c r="G4365" s="5"/>
      <c r="I4365" s="232"/>
    </row>
    <row r="4366" spans="1:9" x14ac:dyDescent="0.25">
      <c r="A4366" s="565"/>
      <c r="B4366" s="565"/>
      <c r="C4366" s="565"/>
      <c r="D4366" s="564"/>
      <c r="E4366" s="5"/>
      <c r="F4366"/>
      <c r="G4366" s="5"/>
      <c r="I4366" s="232"/>
    </row>
    <row r="4367" spans="1:9" x14ac:dyDescent="0.25">
      <c r="A4367" s="565"/>
      <c r="B4367" s="565"/>
      <c r="C4367" s="565"/>
      <c r="D4367" s="564"/>
      <c r="E4367" s="5"/>
      <c r="F4367"/>
      <c r="G4367" s="5"/>
      <c r="I4367" s="232"/>
    </row>
    <row r="4368" spans="1:9" x14ac:dyDescent="0.25">
      <c r="A4368" s="565"/>
      <c r="B4368" s="565"/>
      <c r="C4368" s="565"/>
      <c r="D4368" s="564"/>
      <c r="E4368" s="5"/>
      <c r="F4368"/>
      <c r="G4368" s="5"/>
      <c r="I4368" s="232"/>
    </row>
    <row r="4369" spans="1:9" x14ac:dyDescent="0.25">
      <c r="A4369" s="565"/>
      <c r="B4369" s="565"/>
      <c r="C4369" s="565"/>
      <c r="D4369" s="564"/>
      <c r="E4369" s="5"/>
      <c r="F4369"/>
      <c r="G4369" s="5"/>
      <c r="I4369" s="232"/>
    </row>
    <row r="4370" spans="1:9" x14ac:dyDescent="0.25">
      <c r="A4370" s="565"/>
      <c r="B4370" s="565"/>
      <c r="C4370" s="565"/>
      <c r="D4370" s="564"/>
      <c r="E4370" s="5"/>
      <c r="F4370"/>
      <c r="G4370" s="5"/>
      <c r="I4370" s="232"/>
    </row>
    <row r="4371" spans="1:9" x14ac:dyDescent="0.25">
      <c r="A4371" s="565"/>
      <c r="B4371" s="565"/>
      <c r="C4371" s="565"/>
      <c r="D4371" s="564"/>
      <c r="E4371" s="5"/>
      <c r="F4371"/>
      <c r="G4371" s="5"/>
      <c r="I4371" s="232"/>
    </row>
    <row r="4372" spans="1:9" x14ac:dyDescent="0.25">
      <c r="A4372" s="565"/>
      <c r="B4372" s="565"/>
      <c r="C4372" s="565"/>
      <c r="D4372" s="564"/>
      <c r="E4372" s="5"/>
      <c r="F4372"/>
      <c r="G4372" s="5"/>
      <c r="I4372" s="232"/>
    </row>
    <row r="4373" spans="1:9" x14ac:dyDescent="0.25">
      <c r="A4373" s="565"/>
      <c r="B4373" s="565"/>
      <c r="C4373" s="565"/>
      <c r="D4373" s="564"/>
      <c r="E4373" s="5"/>
      <c r="F4373"/>
      <c r="G4373" s="5"/>
      <c r="I4373" s="232"/>
    </row>
    <row r="4374" spans="1:9" x14ac:dyDescent="0.25">
      <c r="A4374" s="565"/>
      <c r="B4374" s="565"/>
      <c r="C4374" s="565"/>
      <c r="D4374" s="564"/>
      <c r="E4374" s="5"/>
      <c r="F4374"/>
      <c r="G4374" s="5"/>
      <c r="I4374" s="232"/>
    </row>
    <row r="4375" spans="1:9" x14ac:dyDescent="0.25">
      <c r="A4375" s="565"/>
      <c r="B4375" s="565"/>
      <c r="C4375" s="565"/>
      <c r="D4375" s="564"/>
      <c r="E4375" s="5"/>
      <c r="F4375"/>
      <c r="G4375" s="5"/>
      <c r="I4375" s="232"/>
    </row>
    <row r="4376" spans="1:9" x14ac:dyDescent="0.25">
      <c r="A4376" s="565"/>
      <c r="B4376" s="565"/>
      <c r="C4376" s="565"/>
      <c r="D4376" s="564"/>
      <c r="E4376" s="5"/>
      <c r="F4376"/>
      <c r="G4376" s="5"/>
      <c r="I4376" s="232"/>
    </row>
    <row r="4377" spans="1:9" x14ac:dyDescent="0.25">
      <c r="A4377" s="565"/>
      <c r="B4377" s="565"/>
      <c r="C4377" s="565"/>
      <c r="D4377" s="564"/>
      <c r="E4377" s="5"/>
      <c r="F4377"/>
      <c r="G4377" s="5"/>
      <c r="I4377" s="232"/>
    </row>
    <row r="4378" spans="1:9" x14ac:dyDescent="0.25">
      <c r="A4378" s="565"/>
      <c r="B4378" s="565"/>
      <c r="C4378" s="565"/>
      <c r="D4378" s="564"/>
      <c r="E4378" s="5"/>
      <c r="F4378"/>
      <c r="G4378" s="5"/>
      <c r="I4378" s="232"/>
    </row>
    <row r="4379" spans="1:9" x14ac:dyDescent="0.25">
      <c r="A4379" s="565"/>
      <c r="B4379" s="565"/>
      <c r="C4379" s="565"/>
      <c r="D4379" s="564"/>
      <c r="E4379" s="5"/>
      <c r="F4379"/>
      <c r="G4379" s="5"/>
      <c r="I4379" s="232"/>
    </row>
    <row r="4380" spans="1:9" x14ac:dyDescent="0.25">
      <c r="A4380" s="565"/>
      <c r="B4380" s="565"/>
      <c r="C4380" s="565"/>
      <c r="D4380" s="564"/>
      <c r="E4380" s="5"/>
      <c r="F4380"/>
      <c r="G4380" s="5"/>
      <c r="I4380" s="232"/>
    </row>
    <row r="4381" spans="1:9" x14ac:dyDescent="0.25">
      <c r="A4381" s="565"/>
      <c r="B4381" s="565"/>
      <c r="C4381" s="565"/>
      <c r="D4381" s="564"/>
      <c r="E4381" s="5"/>
      <c r="F4381"/>
      <c r="G4381" s="5"/>
      <c r="I4381" s="232"/>
    </row>
    <row r="4382" spans="1:9" x14ac:dyDescent="0.25">
      <c r="A4382" s="565"/>
      <c r="B4382" s="565"/>
      <c r="C4382" s="565"/>
      <c r="D4382" s="564"/>
      <c r="E4382" s="5"/>
      <c r="F4382"/>
      <c r="G4382" s="5"/>
      <c r="I4382" s="232"/>
    </row>
    <row r="4383" spans="1:9" x14ac:dyDescent="0.25">
      <c r="A4383" s="565"/>
      <c r="B4383" s="565"/>
      <c r="C4383" s="565"/>
      <c r="D4383" s="564"/>
      <c r="E4383" s="5"/>
      <c r="F4383"/>
      <c r="G4383" s="5"/>
      <c r="I4383" s="232"/>
    </row>
    <row r="4384" spans="1:9" x14ac:dyDescent="0.25">
      <c r="A4384" s="565"/>
      <c r="B4384" s="565"/>
      <c r="C4384" s="565"/>
      <c r="D4384" s="564"/>
      <c r="E4384" s="5"/>
      <c r="F4384"/>
      <c r="G4384" s="5"/>
      <c r="I4384" s="232"/>
    </row>
    <row r="4385" spans="1:9" x14ac:dyDescent="0.25">
      <c r="A4385" s="565"/>
      <c r="B4385" s="565"/>
      <c r="C4385" s="565"/>
      <c r="D4385" s="564"/>
      <c r="E4385" s="5"/>
      <c r="F4385"/>
      <c r="G4385" s="5"/>
      <c r="I4385" s="232"/>
    </row>
    <row r="4386" spans="1:9" x14ac:dyDescent="0.25">
      <c r="A4386" s="565"/>
      <c r="B4386" s="565"/>
      <c r="C4386" s="565"/>
      <c r="D4386" s="564"/>
      <c r="E4386" s="5"/>
      <c r="F4386"/>
      <c r="G4386" s="5"/>
      <c r="I4386" s="232"/>
    </row>
    <row r="4387" spans="1:9" x14ac:dyDescent="0.25">
      <c r="A4387" s="565"/>
      <c r="B4387" s="565"/>
      <c r="C4387" s="565"/>
      <c r="D4387" s="564"/>
      <c r="E4387" s="5"/>
      <c r="F4387"/>
      <c r="G4387" s="5"/>
      <c r="I4387" s="232"/>
    </row>
    <row r="4388" spans="1:9" x14ac:dyDescent="0.25">
      <c r="A4388" s="565"/>
      <c r="B4388" s="565"/>
      <c r="C4388" s="565"/>
      <c r="D4388" s="564"/>
      <c r="E4388" s="5"/>
      <c r="F4388"/>
      <c r="G4388" s="5"/>
      <c r="I4388" s="232"/>
    </row>
    <row r="4389" spans="1:9" x14ac:dyDescent="0.25">
      <c r="A4389" s="565"/>
      <c r="B4389" s="565"/>
      <c r="C4389" s="565"/>
      <c r="D4389" s="564"/>
      <c r="E4389" s="5"/>
      <c r="F4389"/>
      <c r="G4389" s="5"/>
      <c r="I4389" s="232"/>
    </row>
    <row r="4390" spans="1:9" x14ac:dyDescent="0.25">
      <c r="A4390" s="565"/>
      <c r="B4390" s="565"/>
      <c r="C4390" s="565"/>
      <c r="D4390" s="564"/>
      <c r="E4390" s="5"/>
      <c r="F4390"/>
      <c r="G4390" s="5"/>
      <c r="I4390" s="232"/>
    </row>
    <row r="4391" spans="1:9" x14ac:dyDescent="0.25">
      <c r="A4391" s="565"/>
      <c r="B4391" s="565"/>
      <c r="C4391" s="565"/>
      <c r="D4391" s="564"/>
      <c r="E4391" s="5"/>
      <c r="F4391"/>
      <c r="G4391" s="5"/>
      <c r="I4391" s="232"/>
    </row>
    <row r="4392" spans="1:9" x14ac:dyDescent="0.25">
      <c r="A4392" s="565"/>
      <c r="B4392" s="565"/>
      <c r="C4392" s="565"/>
      <c r="D4392" s="564"/>
      <c r="E4392" s="5"/>
      <c r="F4392"/>
      <c r="G4392" s="5"/>
      <c r="I4392" s="232"/>
    </row>
    <row r="4393" spans="1:9" x14ac:dyDescent="0.25">
      <c r="A4393" s="565"/>
      <c r="B4393" s="565"/>
      <c r="C4393" s="565"/>
      <c r="D4393" s="564"/>
      <c r="E4393" s="5"/>
      <c r="F4393"/>
      <c r="G4393" s="5"/>
      <c r="I4393" s="232"/>
    </row>
    <row r="4394" spans="1:9" x14ac:dyDescent="0.25">
      <c r="A4394" s="565"/>
      <c r="B4394" s="565"/>
      <c r="C4394" s="565"/>
      <c r="D4394" s="564"/>
      <c r="E4394" s="5"/>
      <c r="F4394"/>
      <c r="G4394" s="5"/>
      <c r="I4394" s="232"/>
    </row>
    <row r="4395" spans="1:9" x14ac:dyDescent="0.25">
      <c r="A4395" s="565"/>
      <c r="B4395" s="565"/>
      <c r="C4395" s="565"/>
      <c r="D4395" s="564"/>
      <c r="E4395" s="5"/>
      <c r="F4395"/>
      <c r="G4395" s="5"/>
      <c r="I4395" s="232"/>
    </row>
    <row r="4396" spans="1:9" x14ac:dyDescent="0.25">
      <c r="A4396" s="565"/>
      <c r="B4396" s="565"/>
      <c r="C4396" s="565"/>
      <c r="D4396" s="564"/>
      <c r="E4396" s="5"/>
      <c r="F4396"/>
      <c r="G4396" s="5"/>
      <c r="I4396" s="232"/>
    </row>
    <row r="4397" spans="1:9" x14ac:dyDescent="0.25">
      <c r="A4397" s="565"/>
      <c r="B4397" s="565"/>
      <c r="C4397" s="565"/>
      <c r="D4397" s="564"/>
      <c r="E4397" s="5"/>
      <c r="F4397"/>
      <c r="G4397" s="5"/>
      <c r="I4397" s="232"/>
    </row>
    <row r="4398" spans="1:9" x14ac:dyDescent="0.25">
      <c r="A4398" s="565"/>
      <c r="B4398" s="565"/>
      <c r="C4398" s="565"/>
      <c r="D4398" s="564"/>
      <c r="E4398" s="5"/>
      <c r="F4398"/>
      <c r="G4398" s="5"/>
      <c r="I4398" s="232"/>
    </row>
    <row r="4399" spans="1:9" x14ac:dyDescent="0.25">
      <c r="A4399" s="565"/>
      <c r="B4399" s="565"/>
      <c r="C4399" s="565"/>
      <c r="D4399" s="564"/>
      <c r="E4399" s="5"/>
      <c r="F4399"/>
      <c r="G4399" s="5"/>
      <c r="I4399" s="232"/>
    </row>
    <row r="4400" spans="1:9" x14ac:dyDescent="0.25">
      <c r="A4400" s="565"/>
      <c r="B4400" s="565"/>
      <c r="C4400" s="565"/>
      <c r="D4400" s="564"/>
      <c r="E4400" s="5"/>
      <c r="F4400"/>
      <c r="G4400" s="5"/>
      <c r="I4400" s="232"/>
    </row>
    <row r="4401" spans="1:9" x14ac:dyDescent="0.25">
      <c r="A4401" s="565"/>
      <c r="B4401" s="565"/>
      <c r="C4401" s="565"/>
      <c r="D4401" s="564"/>
      <c r="E4401" s="5"/>
      <c r="F4401"/>
      <c r="G4401" s="5"/>
      <c r="I4401" s="232"/>
    </row>
    <row r="4402" spans="1:9" x14ac:dyDescent="0.25">
      <c r="A4402" s="565"/>
      <c r="B4402" s="565"/>
      <c r="C4402" s="565"/>
      <c r="D4402" s="564"/>
      <c r="E4402" s="5"/>
      <c r="F4402"/>
      <c r="G4402" s="5"/>
      <c r="I4402" s="232"/>
    </row>
    <row r="4403" spans="1:9" x14ac:dyDescent="0.25">
      <c r="A4403" s="565"/>
      <c r="B4403" s="565"/>
      <c r="C4403" s="565"/>
      <c r="D4403" s="564"/>
      <c r="E4403" s="5"/>
      <c r="F4403"/>
      <c r="G4403" s="5"/>
      <c r="I4403" s="232"/>
    </row>
    <row r="4404" spans="1:9" x14ac:dyDescent="0.25">
      <c r="A4404" s="565"/>
      <c r="B4404" s="565"/>
      <c r="C4404" s="565"/>
      <c r="D4404" s="564"/>
      <c r="E4404" s="5"/>
      <c r="F4404"/>
      <c r="G4404" s="5"/>
      <c r="I4404" s="232"/>
    </row>
    <row r="4405" spans="1:9" x14ac:dyDescent="0.25">
      <c r="A4405" s="565"/>
      <c r="B4405" s="565"/>
      <c r="C4405" s="565"/>
      <c r="D4405" s="564"/>
      <c r="E4405" s="5"/>
      <c r="F4405"/>
      <c r="G4405" s="5"/>
      <c r="I4405" s="232"/>
    </row>
    <row r="4406" spans="1:9" x14ac:dyDescent="0.25">
      <c r="A4406" s="565"/>
      <c r="B4406" s="565"/>
      <c r="C4406" s="565"/>
      <c r="D4406" s="564"/>
      <c r="E4406" s="5"/>
      <c r="F4406"/>
      <c r="G4406" s="5"/>
      <c r="I4406" s="232"/>
    </row>
    <row r="4407" spans="1:9" x14ac:dyDescent="0.25">
      <c r="A4407" s="565"/>
      <c r="B4407" s="565"/>
      <c r="C4407" s="565"/>
      <c r="D4407" s="564"/>
      <c r="E4407" s="5"/>
      <c r="F4407"/>
      <c r="G4407" s="5"/>
      <c r="I4407" s="232"/>
    </row>
    <row r="4408" spans="1:9" x14ac:dyDescent="0.25">
      <c r="A4408" s="565"/>
      <c r="B4408" s="565"/>
      <c r="C4408" s="565"/>
      <c r="D4408" s="564"/>
      <c r="E4408" s="5"/>
      <c r="F4408"/>
      <c r="G4408" s="5"/>
      <c r="I4408" s="232"/>
    </row>
    <row r="4409" spans="1:9" x14ac:dyDescent="0.25">
      <c r="A4409" s="565"/>
      <c r="B4409" s="565"/>
      <c r="C4409" s="565"/>
      <c r="D4409" s="564"/>
      <c r="E4409" s="5"/>
      <c r="F4409"/>
      <c r="G4409" s="5"/>
      <c r="I4409" s="232"/>
    </row>
    <row r="4410" spans="1:9" x14ac:dyDescent="0.25">
      <c r="A4410" s="565"/>
      <c r="B4410" s="565"/>
      <c r="C4410" s="565"/>
      <c r="D4410" s="564"/>
      <c r="E4410" s="5"/>
      <c r="F4410"/>
      <c r="G4410" s="5"/>
      <c r="I4410" s="232"/>
    </row>
    <row r="4411" spans="1:9" x14ac:dyDescent="0.25">
      <c r="A4411" s="565"/>
      <c r="B4411" s="565"/>
      <c r="C4411" s="565"/>
      <c r="D4411" s="564"/>
      <c r="E4411" s="5"/>
      <c r="F4411"/>
      <c r="G4411" s="5"/>
      <c r="I4411" s="232"/>
    </row>
    <row r="4412" spans="1:9" x14ac:dyDescent="0.25">
      <c r="A4412" s="565"/>
      <c r="B4412" s="565"/>
      <c r="C4412" s="565"/>
      <c r="D4412" s="564"/>
      <c r="E4412" s="5"/>
      <c r="F4412"/>
      <c r="G4412" s="5"/>
      <c r="I4412" s="232"/>
    </row>
    <row r="4413" spans="1:9" x14ac:dyDescent="0.25">
      <c r="A4413" s="565"/>
      <c r="B4413" s="565"/>
      <c r="C4413" s="565"/>
      <c r="D4413" s="564"/>
      <c r="E4413" s="5"/>
      <c r="F4413"/>
      <c r="G4413" s="5"/>
      <c r="I4413" s="232"/>
    </row>
    <row r="4414" spans="1:9" x14ac:dyDescent="0.25">
      <c r="A4414" s="565"/>
      <c r="B4414" s="565"/>
      <c r="C4414" s="565"/>
      <c r="D4414" s="564"/>
      <c r="E4414" s="5"/>
      <c r="F4414"/>
      <c r="G4414" s="5"/>
      <c r="I4414" s="232"/>
    </row>
    <row r="4415" spans="1:9" x14ac:dyDescent="0.25">
      <c r="A4415" s="565"/>
      <c r="B4415" s="565"/>
      <c r="C4415" s="565"/>
      <c r="D4415" s="564"/>
      <c r="E4415" s="5"/>
      <c r="F4415"/>
      <c r="G4415" s="5"/>
      <c r="I4415" s="232"/>
    </row>
    <row r="4416" spans="1:9" x14ac:dyDescent="0.25">
      <c r="A4416" s="565"/>
      <c r="B4416" s="565"/>
      <c r="C4416" s="565"/>
      <c r="D4416" s="564"/>
      <c r="E4416" s="5"/>
      <c r="F4416"/>
      <c r="G4416" s="5"/>
      <c r="I4416" s="232"/>
    </row>
    <row r="4417" spans="1:9" x14ac:dyDescent="0.25">
      <c r="A4417" s="565"/>
      <c r="B4417" s="565"/>
      <c r="C4417" s="565"/>
      <c r="D4417" s="564"/>
      <c r="E4417" s="5"/>
      <c r="F4417"/>
      <c r="G4417" s="5"/>
      <c r="I4417" s="232"/>
    </row>
    <row r="4418" spans="1:9" x14ac:dyDescent="0.25">
      <c r="A4418" s="565"/>
      <c r="B4418" s="565"/>
      <c r="C4418" s="565"/>
      <c r="D4418" s="564"/>
      <c r="E4418" s="5"/>
      <c r="F4418"/>
      <c r="G4418" s="5"/>
      <c r="I4418" s="232"/>
    </row>
    <row r="4419" spans="1:9" x14ac:dyDescent="0.25">
      <c r="A4419" s="565"/>
      <c r="B4419" s="565"/>
      <c r="C4419" s="565"/>
      <c r="D4419" s="564"/>
      <c r="E4419" s="5"/>
      <c r="F4419"/>
      <c r="G4419" s="5"/>
      <c r="I4419" s="232"/>
    </row>
    <row r="4420" spans="1:9" x14ac:dyDescent="0.25">
      <c r="A4420" s="565"/>
      <c r="B4420" s="565"/>
      <c r="C4420" s="565"/>
      <c r="D4420" s="564"/>
      <c r="E4420" s="5"/>
      <c r="F4420"/>
      <c r="G4420" s="5"/>
      <c r="I4420" s="232"/>
    </row>
    <row r="4421" spans="1:9" x14ac:dyDescent="0.25">
      <c r="A4421" s="565"/>
      <c r="B4421" s="565"/>
      <c r="C4421" s="565"/>
      <c r="D4421" s="564"/>
      <c r="E4421" s="5"/>
      <c r="F4421"/>
      <c r="G4421" s="5"/>
      <c r="I4421" s="232"/>
    </row>
    <row r="4422" spans="1:9" x14ac:dyDescent="0.25">
      <c r="A4422" s="565"/>
      <c r="B4422" s="565"/>
      <c r="C4422" s="565"/>
      <c r="D4422" s="564"/>
      <c r="E4422" s="5"/>
      <c r="F4422"/>
      <c r="G4422" s="5"/>
      <c r="I4422" s="232"/>
    </row>
    <row r="4423" spans="1:9" x14ac:dyDescent="0.25">
      <c r="A4423" s="565"/>
      <c r="B4423" s="565"/>
      <c r="C4423" s="565"/>
      <c r="D4423" s="564"/>
      <c r="E4423" s="5"/>
      <c r="F4423"/>
      <c r="G4423" s="5"/>
      <c r="I4423" s="232"/>
    </row>
    <row r="4424" spans="1:9" x14ac:dyDescent="0.25">
      <c r="A4424" s="565"/>
      <c r="B4424" s="565"/>
      <c r="C4424" s="565"/>
      <c r="D4424" s="564"/>
      <c r="E4424" s="5"/>
      <c r="F4424"/>
      <c r="G4424" s="5"/>
      <c r="I4424" s="232"/>
    </row>
    <row r="4425" spans="1:9" x14ac:dyDescent="0.25">
      <c r="A4425" s="565"/>
      <c r="B4425" s="565"/>
      <c r="C4425" s="565"/>
      <c r="D4425" s="564"/>
      <c r="E4425" s="5"/>
      <c r="F4425"/>
      <c r="G4425" s="5"/>
      <c r="I4425" s="232"/>
    </row>
    <row r="4426" spans="1:9" x14ac:dyDescent="0.25">
      <c r="A4426" s="565"/>
      <c r="B4426" s="565"/>
      <c r="C4426" s="565"/>
      <c r="D4426" s="564"/>
      <c r="E4426" s="5"/>
      <c r="F4426"/>
      <c r="G4426" s="5"/>
      <c r="I4426" s="232"/>
    </row>
    <row r="4427" spans="1:9" x14ac:dyDescent="0.25">
      <c r="A4427" s="565"/>
      <c r="B4427" s="565"/>
      <c r="C4427" s="565"/>
      <c r="D4427" s="564"/>
      <c r="E4427" s="5"/>
      <c r="F4427"/>
      <c r="G4427" s="5"/>
      <c r="I4427" s="232"/>
    </row>
    <row r="4428" spans="1:9" x14ac:dyDescent="0.25">
      <c r="A4428" s="565"/>
      <c r="B4428" s="565"/>
      <c r="C4428" s="565"/>
      <c r="D4428" s="564"/>
      <c r="E4428" s="5"/>
      <c r="F4428"/>
      <c r="G4428" s="5"/>
      <c r="I4428" s="232"/>
    </row>
    <row r="4429" spans="1:9" x14ac:dyDescent="0.25">
      <c r="A4429" s="565"/>
      <c r="B4429" s="565"/>
      <c r="C4429" s="565"/>
      <c r="D4429" s="564"/>
      <c r="E4429" s="5"/>
      <c r="F4429"/>
      <c r="G4429" s="5"/>
      <c r="I4429" s="232"/>
    </row>
    <row r="4430" spans="1:9" x14ac:dyDescent="0.25">
      <c r="A4430" s="565"/>
      <c r="B4430" s="565"/>
      <c r="C4430" s="565"/>
      <c r="D4430" s="564"/>
      <c r="E4430" s="5"/>
      <c r="F4430"/>
      <c r="G4430" s="5"/>
      <c r="I4430" s="232"/>
    </row>
    <row r="4431" spans="1:9" x14ac:dyDescent="0.25">
      <c r="A4431" s="565"/>
      <c r="B4431" s="565"/>
      <c r="C4431" s="565"/>
      <c r="D4431" s="564"/>
      <c r="E4431" s="5"/>
      <c r="F4431"/>
      <c r="G4431" s="5"/>
      <c r="I4431" s="232"/>
    </row>
    <row r="4432" spans="1:9" x14ac:dyDescent="0.25">
      <c r="A4432" s="565"/>
      <c r="B4432" s="565"/>
      <c r="C4432" s="565"/>
      <c r="D4432" s="564"/>
      <c r="E4432" s="5"/>
      <c r="F4432"/>
      <c r="G4432" s="5"/>
      <c r="I4432" s="232"/>
    </row>
    <row r="4433" spans="1:9" x14ac:dyDescent="0.25">
      <c r="A4433" s="565"/>
      <c r="B4433" s="565"/>
      <c r="C4433" s="565"/>
      <c r="D4433" s="564"/>
      <c r="E4433" s="5"/>
      <c r="F4433"/>
      <c r="G4433" s="5"/>
      <c r="I4433" s="232"/>
    </row>
    <row r="4434" spans="1:9" x14ac:dyDescent="0.25">
      <c r="A4434" s="565"/>
      <c r="B4434" s="565"/>
      <c r="C4434" s="565"/>
      <c r="D4434" s="564"/>
      <c r="E4434" s="5"/>
      <c r="F4434"/>
      <c r="G4434" s="5"/>
      <c r="I4434" s="232"/>
    </row>
    <row r="4435" spans="1:9" x14ac:dyDescent="0.25">
      <c r="A4435" s="565"/>
      <c r="B4435" s="565"/>
      <c r="C4435" s="565"/>
      <c r="D4435" s="564"/>
      <c r="E4435" s="5"/>
      <c r="F4435"/>
      <c r="G4435" s="5"/>
      <c r="I4435" s="232"/>
    </row>
    <row r="4436" spans="1:9" x14ac:dyDescent="0.25">
      <c r="A4436" s="565"/>
      <c r="B4436" s="565"/>
      <c r="C4436" s="565"/>
      <c r="D4436" s="564"/>
      <c r="E4436" s="5"/>
      <c r="F4436"/>
      <c r="G4436" s="5"/>
      <c r="I4436" s="232"/>
    </row>
    <row r="4437" spans="1:9" x14ac:dyDescent="0.25">
      <c r="A4437" s="565"/>
      <c r="B4437" s="565"/>
      <c r="C4437" s="565"/>
      <c r="D4437" s="564"/>
      <c r="E4437" s="5"/>
      <c r="F4437"/>
      <c r="G4437" s="5"/>
      <c r="I4437" s="232"/>
    </row>
    <row r="4438" spans="1:9" x14ac:dyDescent="0.25">
      <c r="A4438" s="565"/>
      <c r="B4438" s="565"/>
      <c r="C4438" s="565"/>
      <c r="D4438" s="564"/>
      <c r="E4438" s="5"/>
      <c r="F4438"/>
      <c r="G4438" s="5"/>
      <c r="I4438" s="232"/>
    </row>
    <row r="4439" spans="1:9" x14ac:dyDescent="0.25">
      <c r="A4439" s="565"/>
      <c r="B4439" s="565"/>
      <c r="C4439" s="565"/>
      <c r="D4439" s="564"/>
      <c r="E4439" s="5"/>
      <c r="F4439"/>
      <c r="G4439" s="5"/>
      <c r="I4439" s="232"/>
    </row>
    <row r="4440" spans="1:9" x14ac:dyDescent="0.25">
      <c r="A4440" s="565"/>
      <c r="B4440" s="565"/>
      <c r="C4440" s="565"/>
      <c r="D4440" s="564"/>
      <c r="E4440" s="5"/>
      <c r="F4440"/>
      <c r="G4440" s="5"/>
      <c r="I4440" s="232"/>
    </row>
    <row r="4441" spans="1:9" x14ac:dyDescent="0.25">
      <c r="A4441" s="565"/>
      <c r="B4441" s="565"/>
      <c r="C4441" s="565"/>
      <c r="D4441" s="564"/>
      <c r="E4441" s="5"/>
      <c r="F4441"/>
      <c r="G4441" s="5"/>
      <c r="I4441" s="232"/>
    </row>
    <row r="4442" spans="1:9" x14ac:dyDescent="0.25">
      <c r="A4442" s="565"/>
      <c r="B4442" s="565"/>
      <c r="C4442" s="565"/>
      <c r="D4442" s="564"/>
      <c r="E4442" s="5"/>
      <c r="F4442"/>
      <c r="G4442" s="5"/>
      <c r="I4442" s="232"/>
    </row>
    <row r="4443" spans="1:9" x14ac:dyDescent="0.25">
      <c r="A4443" s="565"/>
      <c r="B4443" s="565"/>
      <c r="C4443" s="565"/>
      <c r="D4443" s="564"/>
      <c r="E4443" s="5"/>
      <c r="F4443"/>
      <c r="G4443" s="5"/>
      <c r="I4443" s="232"/>
    </row>
    <row r="4444" spans="1:9" x14ac:dyDescent="0.25">
      <c r="A4444" s="565"/>
      <c r="B4444" s="565"/>
      <c r="C4444" s="565"/>
      <c r="D4444" s="564"/>
      <c r="E4444" s="5"/>
      <c r="F4444"/>
      <c r="G4444" s="5"/>
      <c r="I4444" s="232"/>
    </row>
    <row r="4445" spans="1:9" x14ac:dyDescent="0.25">
      <c r="A4445" s="565"/>
      <c r="B4445" s="565"/>
      <c r="C4445" s="565"/>
      <c r="D4445" s="564"/>
      <c r="E4445" s="5"/>
      <c r="F4445"/>
      <c r="G4445" s="5"/>
      <c r="I4445" s="232"/>
    </row>
    <row r="4446" spans="1:9" x14ac:dyDescent="0.25">
      <c r="A4446" s="565"/>
      <c r="B4446" s="565"/>
      <c r="C4446" s="565"/>
      <c r="D4446" s="564"/>
      <c r="E4446" s="5"/>
      <c r="F4446"/>
      <c r="G4446" s="5"/>
      <c r="I4446" s="232"/>
    </row>
    <row r="4447" spans="1:9" x14ac:dyDescent="0.25">
      <c r="A4447" s="565"/>
      <c r="B4447" s="565"/>
      <c r="C4447" s="565"/>
      <c r="D4447" s="564"/>
      <c r="E4447" s="5"/>
      <c r="F4447"/>
      <c r="G4447" s="5"/>
      <c r="I4447" s="232"/>
    </row>
    <row r="4448" spans="1:9" x14ac:dyDescent="0.25">
      <c r="A4448" s="565"/>
      <c r="B4448" s="565"/>
      <c r="C4448" s="565"/>
      <c r="D4448" s="564"/>
      <c r="E4448" s="5"/>
      <c r="F4448"/>
      <c r="G4448" s="5"/>
      <c r="I4448" s="232"/>
    </row>
    <row r="4449" spans="1:9" x14ac:dyDescent="0.25">
      <c r="A4449" s="565"/>
      <c r="B4449" s="565"/>
      <c r="C4449" s="565"/>
      <c r="D4449" s="564"/>
      <c r="E4449" s="5"/>
      <c r="F4449"/>
      <c r="G4449" s="5"/>
      <c r="I4449" s="232"/>
    </row>
    <row r="4450" spans="1:9" x14ac:dyDescent="0.25">
      <c r="A4450" s="565"/>
      <c r="B4450" s="565"/>
      <c r="C4450" s="565"/>
      <c r="D4450" s="564"/>
      <c r="E4450" s="5"/>
      <c r="F4450"/>
      <c r="G4450" s="5"/>
      <c r="I4450" s="232"/>
    </row>
    <row r="4451" spans="1:9" x14ac:dyDescent="0.25">
      <c r="A4451" s="565"/>
      <c r="B4451" s="565"/>
      <c r="C4451" s="565"/>
      <c r="D4451" s="564"/>
      <c r="E4451" s="5"/>
      <c r="F4451"/>
      <c r="G4451" s="5"/>
      <c r="I4451" s="232"/>
    </row>
    <row r="4452" spans="1:9" x14ac:dyDescent="0.25">
      <c r="A4452" s="565"/>
      <c r="B4452" s="565"/>
      <c r="C4452" s="565"/>
      <c r="D4452" s="564"/>
      <c r="E4452" s="5"/>
      <c r="F4452"/>
      <c r="G4452" s="5"/>
      <c r="I4452" s="232"/>
    </row>
    <row r="4453" spans="1:9" x14ac:dyDescent="0.25">
      <c r="A4453" s="565"/>
      <c r="B4453" s="565"/>
      <c r="C4453" s="565"/>
      <c r="D4453" s="564"/>
      <c r="E4453" s="5"/>
      <c r="F4453"/>
      <c r="G4453" s="5"/>
      <c r="I4453" s="232"/>
    </row>
    <row r="4454" spans="1:9" x14ac:dyDescent="0.25">
      <c r="A4454" s="565"/>
      <c r="B4454" s="565"/>
      <c r="C4454" s="565"/>
      <c r="D4454" s="564"/>
      <c r="E4454" s="5"/>
      <c r="F4454"/>
      <c r="G4454" s="5"/>
      <c r="I4454" s="232"/>
    </row>
    <row r="4455" spans="1:9" x14ac:dyDescent="0.25">
      <c r="A4455" s="565"/>
      <c r="B4455" s="565"/>
      <c r="C4455" s="565"/>
      <c r="D4455" s="564"/>
      <c r="E4455" s="5"/>
      <c r="F4455"/>
      <c r="G4455" s="5"/>
      <c r="I4455" s="232"/>
    </row>
    <row r="4456" spans="1:9" x14ac:dyDescent="0.25">
      <c r="A4456" s="565"/>
      <c r="B4456" s="565"/>
      <c r="C4456" s="565"/>
      <c r="D4456" s="564"/>
      <c r="E4456" s="5"/>
      <c r="F4456"/>
      <c r="G4456" s="5"/>
      <c r="I4456" s="232"/>
    </row>
    <row r="4457" spans="1:9" x14ac:dyDescent="0.25">
      <c r="A4457" s="565"/>
      <c r="B4457" s="565"/>
      <c r="C4457" s="565"/>
      <c r="D4457" s="564"/>
      <c r="E4457" s="5"/>
      <c r="F4457"/>
      <c r="G4457" s="5"/>
      <c r="I4457" s="232"/>
    </row>
    <row r="4458" spans="1:9" x14ac:dyDescent="0.25">
      <c r="A4458" s="565"/>
      <c r="B4458" s="565"/>
      <c r="C4458" s="565"/>
      <c r="D4458" s="564"/>
      <c r="E4458" s="5"/>
      <c r="F4458"/>
      <c r="G4458" s="5"/>
      <c r="I4458" s="232"/>
    </row>
    <row r="4459" spans="1:9" x14ac:dyDescent="0.25">
      <c r="A4459" s="565"/>
      <c r="B4459" s="565"/>
      <c r="C4459" s="565"/>
      <c r="D4459" s="564"/>
      <c r="E4459" s="5"/>
      <c r="F4459"/>
      <c r="G4459" s="5"/>
      <c r="I4459" s="232"/>
    </row>
    <row r="4460" spans="1:9" x14ac:dyDescent="0.25">
      <c r="A4460" s="565"/>
      <c r="B4460" s="565"/>
      <c r="C4460" s="565"/>
      <c r="D4460" s="564"/>
      <c r="E4460" s="5"/>
      <c r="F4460"/>
      <c r="G4460" s="5"/>
      <c r="I4460" s="232"/>
    </row>
    <row r="4461" spans="1:9" x14ac:dyDescent="0.25">
      <c r="A4461" s="565"/>
      <c r="B4461" s="565"/>
      <c r="C4461" s="565"/>
      <c r="D4461" s="564"/>
      <c r="E4461" s="5"/>
      <c r="F4461"/>
      <c r="G4461" s="5"/>
      <c r="I4461" s="232"/>
    </row>
    <row r="4462" spans="1:9" x14ac:dyDescent="0.25">
      <c r="A4462" s="565"/>
      <c r="B4462" s="565"/>
      <c r="C4462" s="565"/>
      <c r="D4462" s="564"/>
      <c r="E4462" s="5"/>
      <c r="F4462"/>
      <c r="G4462" s="5"/>
      <c r="I4462" s="232"/>
    </row>
    <row r="4463" spans="1:9" x14ac:dyDescent="0.25">
      <c r="A4463" s="565"/>
      <c r="B4463" s="565"/>
      <c r="C4463" s="565"/>
      <c r="D4463" s="564"/>
      <c r="E4463" s="5"/>
      <c r="F4463"/>
      <c r="G4463" s="5"/>
      <c r="I4463" s="232"/>
    </row>
    <row r="4464" spans="1:9" x14ac:dyDescent="0.25">
      <c r="A4464" s="565"/>
      <c r="B4464" s="565"/>
      <c r="C4464" s="565"/>
      <c r="D4464" s="564"/>
      <c r="E4464" s="5"/>
      <c r="F4464"/>
      <c r="G4464" s="5"/>
      <c r="I4464" s="232"/>
    </row>
    <row r="4465" spans="1:9" x14ac:dyDescent="0.25">
      <c r="A4465" s="565"/>
      <c r="B4465" s="565"/>
      <c r="C4465" s="565"/>
      <c r="D4465" s="564"/>
      <c r="E4465" s="5"/>
      <c r="F4465"/>
      <c r="G4465" s="5"/>
      <c r="I4465" s="232"/>
    </row>
    <row r="4466" spans="1:9" x14ac:dyDescent="0.25">
      <c r="A4466" s="565"/>
      <c r="B4466" s="565"/>
      <c r="C4466" s="565"/>
      <c r="D4466" s="564"/>
      <c r="E4466" s="5"/>
      <c r="F4466"/>
      <c r="G4466" s="5"/>
      <c r="I4466" s="232"/>
    </row>
    <row r="4467" spans="1:9" x14ac:dyDescent="0.25">
      <c r="A4467" s="565"/>
      <c r="B4467" s="565"/>
      <c r="C4467" s="565"/>
      <c r="D4467" s="564"/>
      <c r="E4467" s="5"/>
      <c r="F4467"/>
      <c r="G4467" s="5"/>
      <c r="I4467" s="232"/>
    </row>
    <row r="4468" spans="1:9" x14ac:dyDescent="0.25">
      <c r="A4468" s="565"/>
      <c r="B4468" s="565"/>
      <c r="C4468" s="565"/>
      <c r="D4468" s="564"/>
      <c r="E4468" s="5"/>
      <c r="F4468"/>
      <c r="G4468" s="5"/>
      <c r="I4468" s="232"/>
    </row>
    <row r="4469" spans="1:9" x14ac:dyDescent="0.25">
      <c r="A4469" s="565"/>
      <c r="B4469" s="565"/>
      <c r="C4469" s="565"/>
      <c r="D4469" s="564"/>
      <c r="E4469" s="5"/>
      <c r="F4469"/>
      <c r="G4469" s="5"/>
      <c r="I4469" s="232"/>
    </row>
    <row r="4470" spans="1:9" x14ac:dyDescent="0.25">
      <c r="A4470" s="565"/>
      <c r="B4470" s="565"/>
      <c r="C4470" s="565"/>
      <c r="D4470" s="564"/>
      <c r="E4470" s="5"/>
      <c r="F4470"/>
      <c r="G4470" s="5"/>
      <c r="I4470" s="232"/>
    </row>
    <row r="4471" spans="1:9" x14ac:dyDescent="0.25">
      <c r="A4471" s="565"/>
      <c r="B4471" s="565"/>
      <c r="C4471" s="565"/>
      <c r="D4471" s="564"/>
      <c r="E4471" s="5"/>
      <c r="F4471"/>
      <c r="G4471" s="5"/>
      <c r="I4471" s="232"/>
    </row>
    <row r="4472" spans="1:9" x14ac:dyDescent="0.25">
      <c r="A4472" s="565"/>
      <c r="B4472" s="565"/>
      <c r="C4472" s="565"/>
      <c r="D4472" s="564"/>
      <c r="E4472" s="5"/>
      <c r="F4472"/>
      <c r="G4472" s="5"/>
      <c r="I4472" s="232"/>
    </row>
    <row r="4473" spans="1:9" x14ac:dyDescent="0.25">
      <c r="A4473" s="565"/>
      <c r="B4473" s="565"/>
      <c r="C4473" s="565"/>
      <c r="D4473" s="564"/>
      <c r="E4473" s="5"/>
      <c r="F4473"/>
      <c r="G4473" s="5"/>
      <c r="I4473" s="232"/>
    </row>
    <row r="4474" spans="1:9" x14ac:dyDescent="0.25">
      <c r="A4474" s="565"/>
      <c r="B4474" s="565"/>
      <c r="C4474" s="565"/>
      <c r="D4474" s="564"/>
      <c r="E4474" s="5"/>
      <c r="F4474"/>
      <c r="G4474" s="5"/>
      <c r="I4474" s="232"/>
    </row>
    <row r="4475" spans="1:9" x14ac:dyDescent="0.25">
      <c r="A4475" s="565"/>
      <c r="B4475" s="565"/>
      <c r="C4475" s="565"/>
      <c r="D4475" s="564"/>
      <c r="E4475" s="5"/>
      <c r="F4475"/>
      <c r="G4475" s="5"/>
      <c r="I4475" s="232"/>
    </row>
    <row r="4476" spans="1:9" x14ac:dyDescent="0.25">
      <c r="A4476" s="565"/>
      <c r="B4476" s="565"/>
      <c r="C4476" s="565"/>
      <c r="D4476" s="564"/>
      <c r="E4476" s="5"/>
      <c r="F4476"/>
      <c r="G4476" s="5"/>
      <c r="I4476" s="232"/>
    </row>
    <row r="4477" spans="1:9" x14ac:dyDescent="0.25">
      <c r="A4477" s="565"/>
      <c r="B4477" s="565"/>
      <c r="C4477" s="565"/>
      <c r="D4477" s="564"/>
      <c r="E4477" s="5"/>
      <c r="F4477"/>
      <c r="G4477" s="5"/>
      <c r="I4477" s="232"/>
    </row>
    <row r="4478" spans="1:9" x14ac:dyDescent="0.25">
      <c r="A4478" s="565"/>
      <c r="B4478" s="565"/>
      <c r="C4478" s="565"/>
      <c r="D4478" s="564"/>
      <c r="E4478" s="5"/>
      <c r="F4478"/>
      <c r="G4478" s="5"/>
      <c r="I4478" s="232"/>
    </row>
    <row r="4479" spans="1:9" x14ac:dyDescent="0.25">
      <c r="A4479" s="565"/>
      <c r="B4479" s="565"/>
      <c r="C4479" s="565"/>
      <c r="D4479" s="564"/>
      <c r="E4479" s="5"/>
      <c r="F4479"/>
      <c r="G4479" s="5"/>
      <c r="I4479" s="232"/>
    </row>
    <row r="4480" spans="1:9" x14ac:dyDescent="0.25">
      <c r="A4480" s="565"/>
      <c r="B4480" s="565"/>
      <c r="C4480" s="565"/>
      <c r="D4480" s="564"/>
      <c r="E4480" s="5"/>
      <c r="F4480"/>
      <c r="G4480" s="5"/>
      <c r="I4480" s="232"/>
    </row>
    <row r="4481" spans="1:9" x14ac:dyDescent="0.25">
      <c r="A4481" s="565"/>
      <c r="B4481" s="565"/>
      <c r="C4481" s="565"/>
      <c r="D4481" s="564"/>
      <c r="E4481" s="5"/>
      <c r="F4481"/>
      <c r="G4481" s="5"/>
      <c r="I4481" s="232"/>
    </row>
    <row r="4482" spans="1:9" x14ac:dyDescent="0.25">
      <c r="A4482" s="565"/>
      <c r="B4482" s="565"/>
      <c r="C4482" s="565"/>
      <c r="D4482" s="564"/>
      <c r="E4482" s="5"/>
      <c r="F4482"/>
      <c r="G4482" s="5"/>
      <c r="I4482" s="232"/>
    </row>
    <row r="4483" spans="1:9" x14ac:dyDescent="0.25">
      <c r="A4483" s="565"/>
      <c r="B4483" s="565"/>
      <c r="C4483" s="565"/>
      <c r="D4483" s="564"/>
      <c r="E4483" s="5"/>
      <c r="F4483"/>
      <c r="G4483" s="5"/>
      <c r="I4483" s="232"/>
    </row>
    <row r="4484" spans="1:9" x14ac:dyDescent="0.25">
      <c r="A4484" s="565"/>
      <c r="B4484" s="565"/>
      <c r="C4484" s="565"/>
      <c r="D4484" s="564"/>
      <c r="E4484" s="5"/>
      <c r="F4484"/>
      <c r="G4484" s="5"/>
      <c r="I4484" s="232"/>
    </row>
    <row r="4485" spans="1:9" x14ac:dyDescent="0.25">
      <c r="A4485" s="565"/>
      <c r="B4485" s="565"/>
      <c r="C4485" s="565"/>
      <c r="D4485" s="564"/>
      <c r="E4485" s="5"/>
      <c r="F4485"/>
      <c r="G4485" s="5"/>
      <c r="I4485" s="232"/>
    </row>
    <row r="4486" spans="1:9" x14ac:dyDescent="0.25">
      <c r="A4486" s="565"/>
      <c r="B4486" s="565"/>
      <c r="C4486" s="565"/>
      <c r="D4486" s="564"/>
      <c r="E4486" s="5"/>
      <c r="F4486"/>
      <c r="G4486" s="5"/>
      <c r="I4486" s="232"/>
    </row>
    <row r="4487" spans="1:9" x14ac:dyDescent="0.25">
      <c r="A4487" s="565"/>
      <c r="B4487" s="565"/>
      <c r="C4487" s="565"/>
      <c r="D4487" s="564"/>
      <c r="E4487" s="5"/>
      <c r="F4487"/>
      <c r="G4487" s="5"/>
      <c r="I4487" s="232"/>
    </row>
    <row r="4488" spans="1:9" x14ac:dyDescent="0.25">
      <c r="A4488" s="565"/>
      <c r="B4488" s="565"/>
      <c r="C4488" s="565"/>
      <c r="D4488" s="564"/>
      <c r="E4488" s="5"/>
      <c r="F4488"/>
      <c r="G4488" s="5"/>
      <c r="I4488" s="232"/>
    </row>
    <row r="4489" spans="1:9" x14ac:dyDescent="0.25">
      <c r="A4489" s="565"/>
      <c r="B4489" s="565"/>
      <c r="C4489" s="565"/>
      <c r="D4489" s="564"/>
      <c r="E4489" s="5"/>
      <c r="F4489"/>
      <c r="G4489" s="5"/>
      <c r="I4489" s="232"/>
    </row>
    <row r="4490" spans="1:9" x14ac:dyDescent="0.25">
      <c r="A4490" s="565"/>
      <c r="B4490" s="565"/>
      <c r="C4490" s="565"/>
      <c r="D4490" s="564"/>
      <c r="E4490" s="5"/>
      <c r="F4490"/>
      <c r="G4490" s="5"/>
      <c r="I4490" s="232"/>
    </row>
    <row r="4491" spans="1:9" x14ac:dyDescent="0.25">
      <c r="A4491" s="565"/>
      <c r="B4491" s="565"/>
      <c r="C4491" s="565"/>
      <c r="D4491" s="564"/>
      <c r="E4491" s="5"/>
      <c r="F4491"/>
      <c r="G4491" s="5"/>
      <c r="I4491" s="232"/>
    </row>
    <row r="4492" spans="1:9" x14ac:dyDescent="0.25">
      <c r="A4492" s="565"/>
      <c r="B4492" s="565"/>
      <c r="C4492" s="565"/>
      <c r="D4492" s="564"/>
      <c r="E4492" s="5"/>
      <c r="F4492"/>
      <c r="G4492" s="5"/>
      <c r="I4492" s="232"/>
    </row>
    <row r="4493" spans="1:9" x14ac:dyDescent="0.25">
      <c r="A4493" s="565"/>
      <c r="B4493" s="565"/>
      <c r="C4493" s="565"/>
      <c r="D4493" s="564"/>
      <c r="E4493" s="5"/>
      <c r="F4493"/>
      <c r="G4493" s="5"/>
      <c r="I4493" s="232"/>
    </row>
    <row r="4494" spans="1:9" x14ac:dyDescent="0.25">
      <c r="A4494" s="565"/>
      <c r="B4494" s="565"/>
      <c r="C4494" s="565"/>
      <c r="D4494" s="564"/>
      <c r="E4494" s="5"/>
      <c r="F4494"/>
      <c r="G4494" s="5"/>
      <c r="I4494" s="232"/>
    </row>
    <row r="4495" spans="1:9" x14ac:dyDescent="0.25">
      <c r="A4495" s="565"/>
      <c r="B4495" s="565"/>
      <c r="C4495" s="565"/>
      <c r="D4495" s="564"/>
      <c r="E4495" s="5"/>
      <c r="F4495"/>
      <c r="G4495" s="5"/>
      <c r="I4495" s="232"/>
    </row>
    <row r="4496" spans="1:9" x14ac:dyDescent="0.25">
      <c r="A4496" s="565"/>
      <c r="B4496" s="565"/>
      <c r="C4496" s="565"/>
      <c r="D4496" s="564"/>
      <c r="E4496" s="5"/>
      <c r="F4496"/>
      <c r="G4496" s="5"/>
      <c r="I4496" s="232"/>
    </row>
    <row r="4497" spans="1:9" x14ac:dyDescent="0.25">
      <c r="A4497" s="565"/>
      <c r="B4497" s="565"/>
      <c r="C4497" s="565"/>
      <c r="D4497" s="564"/>
      <c r="E4497" s="5"/>
      <c r="F4497"/>
      <c r="G4497" s="5"/>
      <c r="I4497" s="232"/>
    </row>
    <row r="4498" spans="1:9" x14ac:dyDescent="0.25">
      <c r="A4498" s="565"/>
      <c r="B4498" s="565"/>
      <c r="C4498" s="565"/>
      <c r="D4498" s="564"/>
      <c r="E4498" s="5"/>
      <c r="F4498"/>
      <c r="G4498" s="5"/>
      <c r="I4498" s="232"/>
    </row>
    <row r="4499" spans="1:9" x14ac:dyDescent="0.25">
      <c r="A4499" s="565"/>
      <c r="B4499" s="565"/>
      <c r="C4499" s="565"/>
      <c r="D4499" s="564"/>
      <c r="E4499" s="5"/>
      <c r="F4499"/>
      <c r="G4499" s="5"/>
      <c r="I4499" s="232"/>
    </row>
    <row r="4500" spans="1:9" x14ac:dyDescent="0.25">
      <c r="A4500" s="565"/>
      <c r="B4500" s="565"/>
      <c r="C4500" s="565"/>
      <c r="D4500" s="564"/>
      <c r="E4500" s="5"/>
      <c r="F4500"/>
      <c r="G4500" s="5"/>
      <c r="I4500" s="232"/>
    </row>
    <row r="4501" spans="1:9" x14ac:dyDescent="0.25">
      <c r="A4501" s="565"/>
      <c r="B4501" s="565"/>
      <c r="C4501" s="565"/>
      <c r="D4501" s="564"/>
      <c r="E4501" s="5"/>
      <c r="F4501"/>
      <c r="G4501" s="5"/>
      <c r="I4501" s="232"/>
    </row>
    <row r="4502" spans="1:9" x14ac:dyDescent="0.25">
      <c r="A4502" s="565"/>
      <c r="B4502" s="565"/>
      <c r="C4502" s="565"/>
      <c r="D4502" s="564"/>
      <c r="E4502" s="5"/>
      <c r="F4502"/>
      <c r="G4502" s="5"/>
      <c r="I4502" s="232"/>
    </row>
    <row r="4503" spans="1:9" x14ac:dyDescent="0.25">
      <c r="A4503" s="565"/>
      <c r="B4503" s="565"/>
      <c r="C4503" s="565"/>
      <c r="D4503" s="564"/>
      <c r="E4503" s="5"/>
      <c r="F4503"/>
      <c r="G4503" s="5"/>
      <c r="I4503" s="232"/>
    </row>
    <row r="4504" spans="1:9" x14ac:dyDescent="0.25">
      <c r="A4504" s="565"/>
      <c r="B4504" s="565"/>
      <c r="C4504" s="565"/>
      <c r="D4504" s="564"/>
      <c r="E4504" s="5"/>
      <c r="F4504"/>
      <c r="G4504" s="5"/>
      <c r="I4504" s="232"/>
    </row>
    <row r="4505" spans="1:9" x14ac:dyDescent="0.25">
      <c r="A4505" s="565"/>
      <c r="B4505" s="565"/>
      <c r="C4505" s="565"/>
      <c r="D4505" s="564"/>
      <c r="E4505" s="5"/>
      <c r="F4505"/>
      <c r="G4505" s="5"/>
      <c r="I4505" s="232"/>
    </row>
    <row r="4506" spans="1:9" x14ac:dyDescent="0.25">
      <c r="A4506" s="565"/>
      <c r="B4506" s="565"/>
      <c r="C4506" s="565"/>
      <c r="D4506" s="564"/>
      <c r="E4506" s="5"/>
      <c r="F4506"/>
      <c r="G4506" s="5"/>
      <c r="I4506" s="232"/>
    </row>
    <row r="4507" spans="1:9" x14ac:dyDescent="0.25">
      <c r="A4507" s="565"/>
      <c r="B4507" s="565"/>
      <c r="C4507" s="565"/>
      <c r="D4507" s="564"/>
      <c r="E4507" s="5"/>
      <c r="F4507"/>
      <c r="G4507" s="5"/>
      <c r="I4507" s="232"/>
    </row>
    <row r="4508" spans="1:9" x14ac:dyDescent="0.25">
      <c r="A4508" s="565"/>
      <c r="B4508" s="565"/>
      <c r="C4508" s="565"/>
      <c r="D4508" s="564"/>
      <c r="E4508" s="5"/>
      <c r="F4508"/>
      <c r="G4508" s="5"/>
      <c r="I4508" s="232"/>
    </row>
    <row r="4509" spans="1:9" x14ac:dyDescent="0.25">
      <c r="A4509" s="565"/>
      <c r="B4509" s="565"/>
      <c r="C4509" s="565"/>
      <c r="D4509" s="564"/>
      <c r="E4509" s="5"/>
      <c r="F4509"/>
      <c r="G4509" s="5"/>
      <c r="I4509" s="232"/>
    </row>
    <row r="4510" spans="1:9" x14ac:dyDescent="0.25">
      <c r="A4510" s="565"/>
      <c r="B4510" s="565"/>
      <c r="C4510" s="565"/>
      <c r="D4510" s="564"/>
      <c r="E4510" s="5"/>
      <c r="F4510"/>
      <c r="G4510" s="5"/>
      <c r="I4510" s="232"/>
    </row>
    <row r="4511" spans="1:9" x14ac:dyDescent="0.25">
      <c r="A4511" s="565"/>
      <c r="B4511" s="565"/>
      <c r="C4511" s="565"/>
      <c r="D4511" s="564"/>
      <c r="E4511" s="5"/>
      <c r="F4511"/>
      <c r="G4511" s="5"/>
      <c r="I4511" s="232"/>
    </row>
    <row r="4512" spans="1:9" x14ac:dyDescent="0.25">
      <c r="A4512" s="565"/>
      <c r="B4512" s="565"/>
      <c r="C4512" s="565"/>
      <c r="D4512" s="564"/>
      <c r="E4512" s="5"/>
      <c r="F4512"/>
      <c r="G4512" s="5"/>
      <c r="I4512" s="232"/>
    </row>
    <row r="4513" spans="1:9" x14ac:dyDescent="0.25">
      <c r="A4513" s="565"/>
      <c r="B4513" s="565"/>
      <c r="C4513" s="565"/>
      <c r="D4513" s="564"/>
      <c r="E4513" s="5"/>
      <c r="F4513"/>
      <c r="G4513" s="5"/>
      <c r="I4513" s="232"/>
    </row>
    <row r="4514" spans="1:9" x14ac:dyDescent="0.25">
      <c r="A4514" s="565"/>
      <c r="B4514" s="565"/>
      <c r="C4514" s="565"/>
      <c r="D4514" s="564"/>
      <c r="E4514" s="5"/>
      <c r="F4514"/>
      <c r="G4514" s="5"/>
      <c r="I4514" s="232"/>
    </row>
    <row r="4515" spans="1:9" x14ac:dyDescent="0.25">
      <c r="A4515" s="565"/>
      <c r="B4515" s="565"/>
      <c r="C4515" s="565"/>
      <c r="D4515" s="564"/>
      <c r="E4515" s="5"/>
      <c r="F4515"/>
      <c r="G4515" s="5"/>
      <c r="I4515" s="232"/>
    </row>
    <row r="4516" spans="1:9" x14ac:dyDescent="0.25">
      <c r="A4516" s="565"/>
      <c r="B4516" s="565"/>
      <c r="C4516" s="565"/>
      <c r="D4516" s="564"/>
      <c r="E4516" s="5"/>
      <c r="F4516"/>
      <c r="G4516" s="5"/>
      <c r="I4516" s="232"/>
    </row>
    <row r="4517" spans="1:9" x14ac:dyDescent="0.25">
      <c r="A4517" s="565"/>
      <c r="B4517" s="565"/>
      <c r="C4517" s="565"/>
      <c r="D4517" s="564"/>
      <c r="E4517" s="5"/>
      <c r="F4517"/>
      <c r="G4517" s="5"/>
      <c r="I4517" s="232"/>
    </row>
    <row r="4518" spans="1:9" x14ac:dyDescent="0.25">
      <c r="A4518" s="565"/>
      <c r="B4518" s="565"/>
      <c r="C4518" s="565"/>
      <c r="D4518" s="564"/>
      <c r="E4518" s="5"/>
      <c r="F4518"/>
      <c r="G4518" s="5"/>
      <c r="I4518" s="232"/>
    </row>
    <row r="4519" spans="1:9" x14ac:dyDescent="0.25">
      <c r="A4519" s="565"/>
      <c r="B4519" s="565"/>
      <c r="C4519" s="565"/>
      <c r="D4519" s="564"/>
      <c r="E4519" s="5"/>
      <c r="F4519"/>
      <c r="G4519" s="5"/>
      <c r="I4519" s="232"/>
    </row>
    <row r="4520" spans="1:9" x14ac:dyDescent="0.25">
      <c r="A4520" s="565"/>
      <c r="B4520" s="565"/>
      <c r="C4520" s="565"/>
      <c r="D4520" s="564"/>
      <c r="E4520" s="5"/>
      <c r="F4520"/>
      <c r="G4520" s="5"/>
      <c r="I4520" s="232"/>
    </row>
    <row r="4521" spans="1:9" x14ac:dyDescent="0.25">
      <c r="A4521" s="565"/>
      <c r="B4521" s="565"/>
      <c r="C4521" s="565"/>
      <c r="D4521" s="564"/>
      <c r="E4521" s="5"/>
      <c r="F4521"/>
      <c r="G4521" s="5"/>
      <c r="I4521" s="232"/>
    </row>
    <row r="4522" spans="1:9" x14ac:dyDescent="0.25">
      <c r="A4522" s="565"/>
      <c r="B4522" s="565"/>
      <c r="C4522" s="565"/>
      <c r="D4522" s="564"/>
      <c r="E4522" s="5"/>
      <c r="F4522"/>
      <c r="G4522" s="5"/>
      <c r="I4522" s="232"/>
    </row>
    <row r="4523" spans="1:9" x14ac:dyDescent="0.25">
      <c r="A4523" s="565"/>
      <c r="B4523" s="565"/>
      <c r="C4523" s="565"/>
      <c r="D4523" s="564"/>
      <c r="E4523" s="5"/>
      <c r="F4523"/>
      <c r="G4523" s="5"/>
      <c r="I4523" s="232"/>
    </row>
    <row r="4524" spans="1:9" x14ac:dyDescent="0.25">
      <c r="A4524" s="565"/>
      <c r="B4524" s="565"/>
      <c r="C4524" s="565"/>
      <c r="D4524" s="564"/>
      <c r="E4524" s="5"/>
      <c r="F4524"/>
      <c r="G4524" s="5"/>
      <c r="I4524" s="232"/>
    </row>
    <row r="4525" spans="1:9" x14ac:dyDescent="0.25">
      <c r="A4525" s="565"/>
      <c r="B4525" s="565"/>
      <c r="C4525" s="565"/>
      <c r="D4525" s="564"/>
      <c r="E4525" s="5"/>
      <c r="F4525"/>
      <c r="G4525" s="5"/>
      <c r="I4525" s="232"/>
    </row>
    <row r="4526" spans="1:9" x14ac:dyDescent="0.25">
      <c r="A4526" s="565"/>
      <c r="B4526" s="565"/>
      <c r="C4526" s="565"/>
      <c r="D4526" s="564"/>
      <c r="E4526" s="5"/>
      <c r="F4526"/>
      <c r="G4526" s="5"/>
      <c r="I4526" s="232"/>
    </row>
    <row r="4527" spans="1:9" x14ac:dyDescent="0.25">
      <c r="A4527" s="565"/>
      <c r="B4527" s="565"/>
      <c r="C4527" s="565"/>
      <c r="D4527" s="564"/>
      <c r="E4527" s="5"/>
      <c r="F4527"/>
      <c r="G4527" s="5"/>
      <c r="I4527" s="232"/>
    </row>
    <row r="4528" spans="1:9" x14ac:dyDescent="0.25">
      <c r="A4528" s="565"/>
      <c r="B4528" s="565"/>
      <c r="C4528" s="565"/>
      <c r="D4528" s="564"/>
      <c r="E4528" s="5"/>
      <c r="F4528"/>
      <c r="G4528" s="5"/>
      <c r="I4528" s="232"/>
    </row>
    <row r="4529" spans="1:9" x14ac:dyDescent="0.25">
      <c r="A4529" s="565"/>
      <c r="B4529" s="565"/>
      <c r="C4529" s="565"/>
      <c r="D4529" s="564"/>
      <c r="E4529" s="5"/>
      <c r="F4529"/>
      <c r="G4529" s="5"/>
      <c r="I4529" s="232"/>
    </row>
    <row r="4530" spans="1:9" x14ac:dyDescent="0.25">
      <c r="A4530" s="565"/>
      <c r="B4530" s="565"/>
      <c r="C4530" s="565"/>
      <c r="D4530" s="564"/>
      <c r="E4530" s="5"/>
      <c r="F4530"/>
      <c r="G4530" s="5"/>
      <c r="I4530" s="232"/>
    </row>
    <row r="4531" spans="1:9" x14ac:dyDescent="0.25">
      <c r="A4531" s="565"/>
      <c r="B4531" s="565"/>
      <c r="C4531" s="565"/>
      <c r="D4531" s="564"/>
      <c r="E4531" s="5"/>
      <c r="F4531"/>
      <c r="G4531" s="5"/>
      <c r="I4531" s="232"/>
    </row>
    <row r="4532" spans="1:9" x14ac:dyDescent="0.25">
      <c r="A4532" s="565"/>
      <c r="B4532" s="565"/>
      <c r="C4532" s="565"/>
      <c r="D4532" s="564"/>
      <c r="E4532" s="5"/>
      <c r="F4532"/>
      <c r="G4532" s="5"/>
      <c r="I4532" s="232"/>
    </row>
    <row r="4533" spans="1:9" x14ac:dyDescent="0.25">
      <c r="A4533" s="565"/>
      <c r="B4533" s="565"/>
      <c r="C4533" s="565"/>
      <c r="D4533" s="564"/>
      <c r="E4533" s="5"/>
      <c r="F4533"/>
      <c r="G4533" s="5"/>
      <c r="I4533" s="232"/>
    </row>
    <row r="4534" spans="1:9" x14ac:dyDescent="0.25">
      <c r="A4534" s="565"/>
      <c r="B4534" s="565"/>
      <c r="C4534" s="565"/>
      <c r="D4534" s="564"/>
      <c r="E4534" s="5"/>
      <c r="F4534"/>
      <c r="G4534" s="5"/>
      <c r="I4534" s="232"/>
    </row>
    <row r="4535" spans="1:9" x14ac:dyDescent="0.25">
      <c r="A4535" s="565"/>
      <c r="B4535" s="565"/>
      <c r="C4535" s="565"/>
      <c r="D4535" s="564"/>
      <c r="E4535" s="5"/>
      <c r="F4535"/>
      <c r="G4535" s="5"/>
      <c r="I4535" s="232"/>
    </row>
    <row r="4536" spans="1:9" x14ac:dyDescent="0.25">
      <c r="A4536" s="565"/>
      <c r="B4536" s="565"/>
      <c r="C4536" s="565"/>
      <c r="D4536" s="564"/>
      <c r="E4536" s="5"/>
      <c r="F4536"/>
      <c r="G4536" s="5"/>
      <c r="I4536" s="232"/>
    </row>
    <row r="4537" spans="1:9" x14ac:dyDescent="0.25">
      <c r="A4537" s="565"/>
      <c r="B4537" s="565"/>
      <c r="C4537" s="565"/>
      <c r="D4537" s="564"/>
      <c r="E4537" s="5"/>
      <c r="F4537"/>
      <c r="G4537" s="5"/>
      <c r="I4537" s="232"/>
    </row>
    <row r="4538" spans="1:9" x14ac:dyDescent="0.25">
      <c r="A4538" s="565"/>
      <c r="B4538" s="565"/>
      <c r="C4538" s="565"/>
      <c r="D4538" s="564"/>
      <c r="E4538" s="5"/>
      <c r="F4538"/>
      <c r="G4538" s="5"/>
      <c r="I4538" s="232"/>
    </row>
    <row r="4539" spans="1:9" x14ac:dyDescent="0.25">
      <c r="A4539" s="565"/>
      <c r="B4539" s="565"/>
      <c r="C4539" s="565"/>
      <c r="D4539" s="564"/>
      <c r="E4539" s="5"/>
      <c r="F4539"/>
      <c r="G4539" s="5"/>
      <c r="I4539" s="232"/>
    </row>
    <row r="4540" spans="1:9" x14ac:dyDescent="0.25">
      <c r="A4540" s="565"/>
      <c r="B4540" s="565"/>
      <c r="C4540" s="565"/>
      <c r="D4540" s="564"/>
      <c r="E4540" s="5"/>
      <c r="F4540"/>
      <c r="G4540" s="5"/>
      <c r="I4540" s="232"/>
    </row>
    <row r="4541" spans="1:9" x14ac:dyDescent="0.25">
      <c r="A4541" s="565"/>
      <c r="B4541" s="565"/>
      <c r="C4541" s="565"/>
      <c r="D4541" s="564"/>
      <c r="E4541" s="5"/>
      <c r="F4541"/>
      <c r="G4541" s="5"/>
      <c r="I4541" s="232"/>
    </row>
    <row r="4542" spans="1:9" x14ac:dyDescent="0.25">
      <c r="A4542" s="566"/>
      <c r="B4542" s="565"/>
      <c r="C4542" s="565"/>
      <c r="D4542" s="564"/>
      <c r="E4542" s="5"/>
      <c r="F4542"/>
      <c r="G4542" s="5"/>
      <c r="I4542" s="232"/>
    </row>
    <row r="4543" spans="1:9" x14ac:dyDescent="0.25">
      <c r="A4543" s="565"/>
      <c r="B4543" s="565"/>
      <c r="C4543" s="565"/>
      <c r="D4543" s="564"/>
      <c r="E4543" s="5"/>
      <c r="F4543"/>
      <c r="G4543" s="5"/>
      <c r="I4543" s="232"/>
    </row>
    <row r="4544" spans="1:9" x14ac:dyDescent="0.25">
      <c r="A4544" s="565"/>
      <c r="B4544" s="565"/>
      <c r="C4544" s="565"/>
      <c r="D4544" s="564"/>
      <c r="E4544" s="5"/>
      <c r="F4544"/>
      <c r="G4544" s="5"/>
      <c r="I4544" s="232"/>
    </row>
    <row r="4545" spans="1:9" x14ac:dyDescent="0.25">
      <c r="A4545" s="565"/>
      <c r="B4545" s="565"/>
      <c r="C4545" s="565"/>
      <c r="D4545" s="564"/>
      <c r="E4545" s="5"/>
      <c r="F4545"/>
      <c r="G4545" s="5"/>
      <c r="I4545" s="232"/>
    </row>
    <row r="4546" spans="1:9" x14ac:dyDescent="0.25">
      <c r="A4546" s="565"/>
      <c r="B4546" s="565"/>
      <c r="C4546" s="565"/>
      <c r="D4546" s="564"/>
      <c r="E4546" s="5"/>
      <c r="F4546"/>
      <c r="G4546" s="5"/>
      <c r="I4546" s="232"/>
    </row>
    <row r="4547" spans="1:9" x14ac:dyDescent="0.25">
      <c r="A4547" s="565"/>
      <c r="B4547" s="565"/>
      <c r="C4547" s="565"/>
      <c r="D4547" s="564"/>
      <c r="E4547" s="5"/>
      <c r="F4547"/>
      <c r="G4547" s="5"/>
      <c r="I4547" s="232"/>
    </row>
    <row r="4548" spans="1:9" x14ac:dyDescent="0.25">
      <c r="A4548" s="565"/>
      <c r="B4548" s="565"/>
      <c r="C4548" s="565"/>
      <c r="D4548" s="564"/>
      <c r="E4548" s="5"/>
      <c r="F4548"/>
      <c r="G4548" s="5"/>
      <c r="I4548" s="232"/>
    </row>
    <row r="4549" spans="1:9" x14ac:dyDescent="0.25">
      <c r="A4549" s="565"/>
      <c r="B4549" s="565"/>
      <c r="C4549" s="565"/>
      <c r="D4549" s="564"/>
      <c r="E4549" s="5"/>
      <c r="F4549"/>
      <c r="G4549" s="5"/>
      <c r="I4549" s="232"/>
    </row>
    <row r="4550" spans="1:9" x14ac:dyDescent="0.25">
      <c r="A4550" s="565"/>
      <c r="B4550" s="565"/>
      <c r="C4550" s="565"/>
      <c r="D4550" s="564"/>
      <c r="E4550" s="5"/>
      <c r="F4550"/>
      <c r="G4550" s="5"/>
      <c r="I4550" s="232"/>
    </row>
    <row r="4551" spans="1:9" x14ac:dyDescent="0.25">
      <c r="A4551" s="565"/>
      <c r="B4551" s="565"/>
      <c r="C4551" s="565"/>
      <c r="D4551" s="564"/>
      <c r="E4551" s="5"/>
      <c r="F4551"/>
      <c r="G4551" s="5"/>
      <c r="I4551" s="232"/>
    </row>
    <row r="4552" spans="1:9" x14ac:dyDescent="0.25">
      <c r="A4552" s="565"/>
      <c r="B4552" s="565"/>
      <c r="C4552" s="565"/>
      <c r="D4552" s="564"/>
      <c r="E4552" s="5"/>
      <c r="F4552"/>
      <c r="G4552" s="5"/>
      <c r="I4552" s="232"/>
    </row>
    <row r="4553" spans="1:9" x14ac:dyDescent="0.25">
      <c r="A4553" s="565"/>
      <c r="B4553" s="565"/>
      <c r="C4553" s="565"/>
      <c r="D4553" s="564"/>
      <c r="E4553" s="5"/>
      <c r="F4553"/>
      <c r="G4553" s="5"/>
      <c r="I4553" s="232"/>
    </row>
    <row r="4554" spans="1:9" x14ac:dyDescent="0.25">
      <c r="A4554" s="565"/>
      <c r="B4554" s="565"/>
      <c r="C4554" s="565"/>
      <c r="D4554" s="564"/>
      <c r="E4554" s="5"/>
      <c r="F4554"/>
      <c r="G4554" s="5"/>
      <c r="I4554" s="232"/>
    </row>
    <row r="4555" spans="1:9" x14ac:dyDescent="0.25">
      <c r="A4555" s="565"/>
      <c r="B4555" s="565"/>
      <c r="C4555" s="565"/>
      <c r="D4555" s="564"/>
      <c r="E4555" s="5"/>
      <c r="F4555"/>
      <c r="G4555" s="5"/>
      <c r="I4555" s="232"/>
    </row>
    <row r="4556" spans="1:9" x14ac:dyDescent="0.25">
      <c r="A4556" s="565"/>
      <c r="B4556" s="565"/>
      <c r="C4556" s="565"/>
      <c r="D4556" s="564"/>
      <c r="E4556" s="5"/>
      <c r="F4556"/>
      <c r="G4556" s="5"/>
      <c r="I4556" s="232"/>
    </row>
    <row r="4557" spans="1:9" x14ac:dyDescent="0.25">
      <c r="A4557" s="565"/>
      <c r="B4557" s="565"/>
      <c r="C4557" s="565"/>
      <c r="D4557" s="564"/>
      <c r="E4557" s="5"/>
      <c r="F4557"/>
      <c r="G4557" s="5"/>
      <c r="I4557" s="232"/>
    </row>
    <row r="4558" spans="1:9" x14ac:dyDescent="0.25">
      <c r="A4558" s="565"/>
      <c r="B4558" s="565"/>
      <c r="C4558" s="565"/>
      <c r="D4558" s="564"/>
      <c r="E4558" s="5"/>
      <c r="F4558"/>
      <c r="G4558" s="5"/>
      <c r="I4558" s="232"/>
    </row>
    <row r="4559" spans="1:9" x14ac:dyDescent="0.25">
      <c r="A4559" s="565"/>
      <c r="B4559" s="565"/>
      <c r="C4559" s="565"/>
      <c r="D4559" s="564"/>
      <c r="E4559" s="5"/>
      <c r="F4559"/>
      <c r="G4559" s="5"/>
      <c r="I4559" s="232"/>
    </row>
    <row r="4560" spans="1:9" x14ac:dyDescent="0.25">
      <c r="A4560" s="565"/>
      <c r="B4560" s="565"/>
      <c r="C4560" s="565"/>
      <c r="D4560" s="564"/>
      <c r="E4560" s="5"/>
      <c r="F4560"/>
      <c r="G4560" s="5"/>
      <c r="I4560" s="232"/>
    </row>
    <row r="4561" spans="1:9" x14ac:dyDescent="0.25">
      <c r="A4561" s="565"/>
      <c r="B4561" s="565"/>
      <c r="C4561" s="565"/>
      <c r="D4561" s="564"/>
      <c r="E4561" s="5"/>
      <c r="F4561"/>
      <c r="G4561" s="5"/>
      <c r="I4561" s="232"/>
    </row>
    <row r="4562" spans="1:9" x14ac:dyDescent="0.25">
      <c r="A4562" s="565"/>
      <c r="B4562" s="565"/>
      <c r="C4562" s="565"/>
      <c r="D4562" s="564"/>
      <c r="E4562" s="5"/>
      <c r="F4562"/>
      <c r="G4562" s="5"/>
      <c r="I4562" s="232"/>
    </row>
    <row r="4563" spans="1:9" x14ac:dyDescent="0.25">
      <c r="A4563" s="565"/>
      <c r="B4563" s="565"/>
      <c r="C4563" s="565"/>
      <c r="D4563" s="564"/>
      <c r="E4563" s="5"/>
      <c r="F4563"/>
      <c r="G4563" s="5"/>
      <c r="I4563" s="232"/>
    </row>
    <row r="4564" spans="1:9" x14ac:dyDescent="0.25">
      <c r="A4564" s="565"/>
      <c r="B4564" s="565"/>
      <c r="C4564" s="565"/>
      <c r="D4564" s="564"/>
      <c r="E4564" s="5"/>
      <c r="F4564"/>
      <c r="G4564" s="5"/>
      <c r="I4564" s="232"/>
    </row>
    <row r="4565" spans="1:9" x14ac:dyDescent="0.25">
      <c r="A4565" s="565"/>
      <c r="B4565" s="565"/>
      <c r="C4565" s="565"/>
      <c r="D4565" s="564"/>
      <c r="E4565" s="5"/>
      <c r="F4565"/>
      <c r="G4565" s="5"/>
      <c r="I4565" s="232"/>
    </row>
    <row r="4566" spans="1:9" x14ac:dyDescent="0.25">
      <c r="A4566" s="565"/>
      <c r="B4566" s="565"/>
      <c r="C4566" s="565"/>
      <c r="D4566" s="564"/>
      <c r="E4566" s="5"/>
      <c r="F4566"/>
      <c r="G4566" s="5"/>
      <c r="I4566" s="232"/>
    </row>
    <row r="4567" spans="1:9" x14ac:dyDescent="0.25">
      <c r="A4567" s="565"/>
      <c r="B4567" s="565"/>
      <c r="C4567" s="565"/>
      <c r="D4567" s="564"/>
      <c r="E4567" s="5"/>
      <c r="F4567"/>
      <c r="G4567" s="5"/>
      <c r="I4567" s="232"/>
    </row>
    <row r="4568" spans="1:9" x14ac:dyDescent="0.25">
      <c r="A4568" s="565"/>
      <c r="B4568" s="565"/>
      <c r="C4568" s="565"/>
      <c r="D4568" s="564"/>
      <c r="E4568" s="5"/>
      <c r="F4568"/>
      <c r="G4568" s="5"/>
      <c r="I4568" s="232"/>
    </row>
    <row r="4569" spans="1:9" x14ac:dyDescent="0.25">
      <c r="A4569" s="565"/>
      <c r="B4569" s="565"/>
      <c r="C4569" s="565"/>
      <c r="D4569" s="564"/>
      <c r="E4569" s="5"/>
      <c r="F4569"/>
      <c r="G4569" s="5"/>
      <c r="I4569" s="232"/>
    </row>
    <row r="4570" spans="1:9" x14ac:dyDescent="0.25">
      <c r="A4570" s="565"/>
      <c r="B4570" s="565"/>
      <c r="C4570" s="565"/>
      <c r="D4570" s="564"/>
      <c r="E4570" s="5"/>
      <c r="F4570"/>
      <c r="G4570" s="5"/>
      <c r="I4570" s="232"/>
    </row>
    <row r="4571" spans="1:9" x14ac:dyDescent="0.25">
      <c r="A4571" s="565"/>
      <c r="B4571" s="565"/>
      <c r="C4571" s="565"/>
      <c r="D4571" s="564"/>
      <c r="E4571" s="5"/>
      <c r="F4571"/>
      <c r="G4571" s="5"/>
      <c r="I4571" s="232"/>
    </row>
    <row r="4572" spans="1:9" x14ac:dyDescent="0.25">
      <c r="A4572" s="565"/>
      <c r="B4572" s="565"/>
      <c r="C4572" s="565"/>
      <c r="D4572" s="564"/>
      <c r="E4572" s="5"/>
      <c r="F4572"/>
      <c r="G4572" s="5"/>
      <c r="I4572" s="232"/>
    </row>
    <row r="4573" spans="1:9" x14ac:dyDescent="0.25">
      <c r="A4573" s="565"/>
      <c r="B4573" s="565"/>
      <c r="C4573" s="565"/>
      <c r="D4573" s="564"/>
      <c r="E4573" s="5"/>
      <c r="F4573"/>
      <c r="G4573" s="5"/>
      <c r="I4573" s="232"/>
    </row>
    <row r="4574" spans="1:9" x14ac:dyDescent="0.25">
      <c r="A4574" s="565"/>
      <c r="B4574" s="565"/>
      <c r="C4574" s="565"/>
      <c r="D4574" s="564"/>
      <c r="E4574" s="5"/>
      <c r="F4574"/>
      <c r="G4574" s="5"/>
      <c r="I4574" s="232"/>
    </row>
    <row r="4575" spans="1:9" x14ac:dyDescent="0.25">
      <c r="A4575" s="565"/>
      <c r="B4575" s="565"/>
      <c r="C4575" s="565"/>
      <c r="D4575" s="564"/>
      <c r="E4575" s="5"/>
      <c r="F4575"/>
      <c r="G4575" s="5"/>
      <c r="I4575" s="232"/>
    </row>
    <row r="4576" spans="1:9" x14ac:dyDescent="0.25">
      <c r="A4576" s="565"/>
      <c r="B4576" s="565"/>
      <c r="C4576" s="565"/>
      <c r="D4576" s="564"/>
      <c r="E4576" s="5"/>
      <c r="F4576"/>
      <c r="G4576" s="5"/>
      <c r="I4576" s="232"/>
    </row>
    <row r="4577" spans="1:9" x14ac:dyDescent="0.25">
      <c r="A4577" s="565"/>
      <c r="B4577" s="565"/>
      <c r="C4577" s="565"/>
      <c r="D4577" s="564"/>
      <c r="E4577" s="5"/>
      <c r="F4577"/>
      <c r="G4577" s="5"/>
      <c r="I4577" s="232"/>
    </row>
    <row r="4578" spans="1:9" x14ac:dyDescent="0.25">
      <c r="A4578" s="565"/>
      <c r="B4578" s="565"/>
      <c r="C4578" s="565"/>
      <c r="D4578" s="564"/>
      <c r="E4578" s="5"/>
      <c r="F4578"/>
      <c r="G4578" s="5"/>
      <c r="I4578" s="232"/>
    </row>
    <row r="4579" spans="1:9" x14ac:dyDescent="0.25">
      <c r="A4579" s="565"/>
      <c r="B4579" s="565"/>
      <c r="C4579" s="565"/>
      <c r="D4579" s="564"/>
      <c r="E4579" s="5"/>
      <c r="F4579"/>
      <c r="G4579" s="5"/>
      <c r="I4579" s="232"/>
    </row>
    <row r="4580" spans="1:9" x14ac:dyDescent="0.25">
      <c r="A4580" s="565"/>
      <c r="B4580" s="565"/>
      <c r="C4580" s="565"/>
      <c r="D4580" s="564"/>
      <c r="E4580" s="5"/>
      <c r="F4580"/>
      <c r="G4580" s="5"/>
      <c r="I4580" s="232"/>
    </row>
    <row r="4581" spans="1:9" x14ac:dyDescent="0.25">
      <c r="A4581" s="565"/>
      <c r="B4581" s="565"/>
      <c r="C4581" s="565"/>
      <c r="D4581" s="564"/>
      <c r="E4581" s="5"/>
      <c r="F4581"/>
      <c r="G4581" s="5"/>
      <c r="I4581" s="232"/>
    </row>
    <row r="4582" spans="1:9" x14ac:dyDescent="0.25">
      <c r="A4582" s="565"/>
      <c r="B4582" s="565"/>
      <c r="C4582" s="565"/>
      <c r="D4582" s="564"/>
      <c r="E4582" s="5"/>
      <c r="F4582"/>
      <c r="G4582" s="5"/>
      <c r="I4582" s="232"/>
    </row>
    <row r="4583" spans="1:9" x14ac:dyDescent="0.25">
      <c r="A4583" s="565"/>
      <c r="B4583" s="565"/>
      <c r="C4583" s="565"/>
      <c r="D4583" s="564"/>
      <c r="E4583" s="5"/>
      <c r="F4583"/>
      <c r="G4583" s="5"/>
      <c r="I4583" s="232"/>
    </row>
    <row r="4584" spans="1:9" x14ac:dyDescent="0.25">
      <c r="A4584" s="565"/>
      <c r="B4584" s="565"/>
      <c r="C4584" s="565"/>
      <c r="D4584" s="564"/>
      <c r="E4584" s="5"/>
      <c r="F4584"/>
      <c r="G4584" s="5"/>
      <c r="I4584" s="232"/>
    </row>
    <row r="4585" spans="1:9" x14ac:dyDescent="0.25">
      <c r="A4585" s="565"/>
      <c r="B4585" s="565"/>
      <c r="C4585" s="565"/>
      <c r="D4585" s="564"/>
      <c r="E4585" s="5"/>
      <c r="F4585"/>
      <c r="G4585" s="5"/>
      <c r="I4585" s="232"/>
    </row>
    <row r="4586" spans="1:9" x14ac:dyDescent="0.25">
      <c r="A4586" s="565"/>
      <c r="B4586" s="565"/>
      <c r="C4586" s="565"/>
      <c r="D4586" s="564"/>
      <c r="E4586" s="5"/>
      <c r="F4586"/>
      <c r="G4586" s="5"/>
      <c r="I4586" s="232"/>
    </row>
    <row r="4587" spans="1:9" x14ac:dyDescent="0.25">
      <c r="A4587" s="565"/>
      <c r="B4587" s="565"/>
      <c r="C4587" s="565"/>
      <c r="D4587" s="564"/>
      <c r="E4587" s="5"/>
      <c r="F4587"/>
      <c r="G4587" s="5"/>
      <c r="I4587" s="232"/>
    </row>
    <row r="4588" spans="1:9" x14ac:dyDescent="0.25">
      <c r="A4588" s="565"/>
      <c r="B4588" s="565"/>
      <c r="C4588" s="565"/>
      <c r="D4588" s="564"/>
      <c r="E4588" s="5"/>
      <c r="F4588"/>
      <c r="G4588" s="5"/>
      <c r="I4588" s="232"/>
    </row>
    <row r="4589" spans="1:9" x14ac:dyDescent="0.25">
      <c r="A4589" s="565"/>
      <c r="B4589" s="565"/>
      <c r="C4589" s="565"/>
      <c r="D4589" s="564"/>
      <c r="E4589" s="5"/>
      <c r="F4589"/>
      <c r="G4589" s="5"/>
      <c r="I4589" s="232"/>
    </row>
    <row r="4590" spans="1:9" x14ac:dyDescent="0.25">
      <c r="A4590" s="565"/>
      <c r="B4590" s="565"/>
      <c r="C4590" s="565"/>
      <c r="D4590" s="564"/>
      <c r="E4590" s="5"/>
      <c r="F4590"/>
      <c r="G4590" s="5"/>
      <c r="I4590" s="232"/>
    </row>
    <row r="4591" spans="1:9" x14ac:dyDescent="0.25">
      <c r="A4591" s="565"/>
      <c r="B4591" s="565"/>
      <c r="C4591" s="565"/>
      <c r="D4591" s="564"/>
      <c r="E4591" s="5"/>
      <c r="F4591"/>
      <c r="G4591" s="5"/>
      <c r="I4591" s="232"/>
    </row>
    <row r="4592" spans="1:9" x14ac:dyDescent="0.25">
      <c r="A4592" s="565"/>
      <c r="B4592" s="565"/>
      <c r="C4592" s="565"/>
      <c r="D4592" s="564"/>
      <c r="E4592" s="5"/>
      <c r="F4592"/>
      <c r="G4592" s="5"/>
      <c r="I4592" s="232"/>
    </row>
    <row r="4593" spans="1:9" x14ac:dyDescent="0.25">
      <c r="A4593" s="565"/>
      <c r="B4593" s="565"/>
      <c r="C4593" s="565"/>
      <c r="D4593" s="564"/>
      <c r="E4593" s="5"/>
      <c r="F4593"/>
      <c r="G4593" s="5"/>
      <c r="I4593" s="232"/>
    </row>
    <row r="4594" spans="1:9" x14ac:dyDescent="0.25">
      <c r="A4594" s="565"/>
      <c r="B4594" s="565"/>
      <c r="C4594" s="565"/>
      <c r="D4594" s="564"/>
      <c r="E4594" s="5"/>
      <c r="F4594"/>
      <c r="G4594" s="5"/>
      <c r="I4594" s="232"/>
    </row>
    <row r="4595" spans="1:9" x14ac:dyDescent="0.25">
      <c r="A4595" s="565"/>
      <c r="B4595" s="565"/>
      <c r="C4595" s="565"/>
      <c r="D4595" s="564"/>
      <c r="E4595" s="5"/>
      <c r="F4595"/>
      <c r="G4595" s="5"/>
      <c r="I4595" s="232"/>
    </row>
    <row r="4596" spans="1:9" x14ac:dyDescent="0.25">
      <c r="A4596" s="565"/>
      <c r="B4596" s="565"/>
      <c r="C4596" s="565"/>
      <c r="D4596" s="564"/>
      <c r="E4596" s="5"/>
      <c r="F4596"/>
      <c r="G4596" s="5"/>
      <c r="I4596" s="232"/>
    </row>
    <row r="4597" spans="1:9" x14ac:dyDescent="0.25">
      <c r="A4597" s="565"/>
      <c r="B4597" s="565"/>
      <c r="C4597" s="565"/>
      <c r="D4597" s="564"/>
      <c r="E4597" s="5"/>
      <c r="F4597"/>
      <c r="G4597" s="5"/>
      <c r="I4597" s="232"/>
    </row>
    <row r="4598" spans="1:9" x14ac:dyDescent="0.25">
      <c r="A4598" s="565"/>
      <c r="B4598" s="565"/>
      <c r="C4598" s="565"/>
      <c r="D4598" s="564"/>
      <c r="E4598" s="5"/>
      <c r="F4598"/>
      <c r="G4598" s="5"/>
      <c r="I4598" s="232"/>
    </row>
    <row r="4599" spans="1:9" x14ac:dyDescent="0.25">
      <c r="A4599" s="565"/>
      <c r="B4599" s="565"/>
      <c r="C4599" s="565"/>
      <c r="D4599" s="564"/>
      <c r="E4599" s="5"/>
      <c r="F4599"/>
      <c r="G4599" s="5"/>
      <c r="I4599" s="232"/>
    </row>
    <row r="4600" spans="1:9" x14ac:dyDescent="0.25">
      <c r="A4600" s="565"/>
      <c r="B4600" s="565"/>
      <c r="C4600" s="565"/>
      <c r="D4600" s="564"/>
      <c r="E4600" s="5"/>
      <c r="F4600"/>
      <c r="G4600" s="5"/>
      <c r="I4600" s="232"/>
    </row>
    <row r="4601" spans="1:9" x14ac:dyDescent="0.25">
      <c r="A4601" s="565"/>
      <c r="B4601" s="565"/>
      <c r="C4601" s="565"/>
      <c r="D4601" s="564"/>
      <c r="E4601" s="5"/>
      <c r="F4601"/>
      <c r="G4601" s="5"/>
      <c r="I4601" s="232"/>
    </row>
    <row r="4602" spans="1:9" x14ac:dyDescent="0.25">
      <c r="A4602" s="565"/>
      <c r="B4602" s="565"/>
      <c r="C4602" s="565"/>
      <c r="D4602" s="564"/>
      <c r="E4602" s="5"/>
      <c r="F4602"/>
      <c r="G4602" s="5"/>
      <c r="I4602" s="232"/>
    </row>
    <row r="4603" spans="1:9" x14ac:dyDescent="0.25">
      <c r="A4603" s="565"/>
      <c r="B4603" s="565"/>
      <c r="C4603" s="565"/>
      <c r="D4603" s="564"/>
      <c r="E4603" s="5"/>
      <c r="F4603"/>
      <c r="G4603" s="5"/>
      <c r="I4603" s="232"/>
    </row>
    <row r="4604" spans="1:9" x14ac:dyDescent="0.25">
      <c r="A4604" s="565"/>
      <c r="B4604" s="565"/>
      <c r="C4604" s="565"/>
      <c r="D4604" s="564"/>
      <c r="E4604" s="5"/>
      <c r="F4604"/>
      <c r="G4604" s="5"/>
      <c r="I4604" s="232"/>
    </row>
    <row r="4605" spans="1:9" x14ac:dyDescent="0.25">
      <c r="A4605" s="565"/>
      <c r="B4605" s="565"/>
      <c r="C4605" s="565"/>
      <c r="D4605" s="564"/>
      <c r="E4605" s="5"/>
      <c r="F4605"/>
      <c r="G4605" s="5"/>
      <c r="I4605" s="232"/>
    </row>
    <row r="4606" spans="1:9" x14ac:dyDescent="0.25">
      <c r="A4606" s="565"/>
      <c r="B4606" s="565"/>
      <c r="C4606" s="565"/>
      <c r="D4606" s="564"/>
      <c r="E4606" s="5"/>
      <c r="F4606"/>
      <c r="G4606" s="5"/>
      <c r="I4606" s="232"/>
    </row>
    <row r="4607" spans="1:9" x14ac:dyDescent="0.25">
      <c r="A4607" s="565"/>
      <c r="B4607" s="565"/>
      <c r="C4607" s="565"/>
      <c r="D4607" s="564"/>
      <c r="E4607" s="5"/>
      <c r="F4607"/>
      <c r="G4607" s="5"/>
      <c r="I4607" s="232"/>
    </row>
    <row r="4608" spans="1:9" x14ac:dyDescent="0.25">
      <c r="A4608" s="565"/>
      <c r="B4608" s="565"/>
      <c r="C4608" s="565"/>
      <c r="D4608" s="564"/>
      <c r="E4608" s="5"/>
      <c r="F4608"/>
      <c r="G4608" s="5"/>
      <c r="I4608" s="232"/>
    </row>
    <row r="4609" spans="1:9" x14ac:dyDescent="0.25">
      <c r="A4609" s="565"/>
      <c r="B4609" s="565"/>
      <c r="C4609" s="565"/>
      <c r="D4609" s="564"/>
      <c r="E4609" s="5"/>
      <c r="F4609"/>
      <c r="G4609" s="5"/>
      <c r="I4609" s="232"/>
    </row>
    <row r="4610" spans="1:9" x14ac:dyDescent="0.25">
      <c r="A4610" s="565"/>
      <c r="B4610" s="565"/>
      <c r="C4610" s="565"/>
      <c r="D4610" s="564"/>
      <c r="E4610" s="5"/>
      <c r="F4610"/>
      <c r="G4610" s="5"/>
      <c r="I4610" s="232"/>
    </row>
    <row r="4611" spans="1:9" x14ac:dyDescent="0.25">
      <c r="A4611" s="565"/>
      <c r="B4611" s="565"/>
      <c r="C4611" s="565"/>
      <c r="D4611" s="564"/>
      <c r="E4611" s="5"/>
      <c r="F4611"/>
      <c r="G4611" s="5"/>
      <c r="I4611" s="232"/>
    </row>
    <row r="4612" spans="1:9" x14ac:dyDescent="0.25">
      <c r="A4612" s="565"/>
      <c r="B4612" s="565"/>
      <c r="C4612" s="565"/>
      <c r="D4612" s="564"/>
      <c r="E4612" s="5"/>
      <c r="F4612"/>
      <c r="G4612" s="5"/>
      <c r="I4612" s="232"/>
    </row>
    <row r="4613" spans="1:9" x14ac:dyDescent="0.25">
      <c r="A4613" s="565"/>
      <c r="B4613" s="565"/>
      <c r="C4613" s="565"/>
      <c r="D4613" s="564"/>
      <c r="E4613" s="5"/>
      <c r="F4613"/>
      <c r="G4613" s="5"/>
      <c r="I4613" s="232"/>
    </row>
    <row r="4614" spans="1:9" x14ac:dyDescent="0.25">
      <c r="A4614" s="565"/>
      <c r="B4614" s="565"/>
      <c r="C4614" s="565"/>
      <c r="D4614" s="564"/>
      <c r="E4614" s="5"/>
      <c r="F4614"/>
      <c r="G4614" s="5"/>
      <c r="I4614" s="232"/>
    </row>
    <row r="4615" spans="1:9" x14ac:dyDescent="0.25">
      <c r="A4615" s="565"/>
      <c r="B4615" s="565"/>
      <c r="C4615" s="565"/>
      <c r="D4615" s="564"/>
      <c r="E4615" s="5"/>
      <c r="F4615"/>
      <c r="G4615" s="5"/>
      <c r="I4615" s="232"/>
    </row>
    <row r="4616" spans="1:9" x14ac:dyDescent="0.25">
      <c r="A4616" s="565"/>
      <c r="B4616" s="565"/>
      <c r="C4616" s="565"/>
      <c r="D4616" s="564"/>
      <c r="E4616" s="5"/>
      <c r="F4616"/>
      <c r="G4616" s="5"/>
      <c r="I4616" s="232"/>
    </row>
    <row r="4617" spans="1:9" x14ac:dyDescent="0.25">
      <c r="A4617" s="565"/>
      <c r="B4617" s="565"/>
      <c r="C4617" s="565"/>
      <c r="D4617" s="564"/>
      <c r="E4617" s="5"/>
      <c r="F4617"/>
      <c r="G4617" s="5"/>
      <c r="I4617" s="232"/>
    </row>
    <row r="4618" spans="1:9" x14ac:dyDescent="0.25">
      <c r="A4618" s="565"/>
      <c r="B4618" s="565"/>
      <c r="C4618" s="565"/>
      <c r="D4618" s="564"/>
      <c r="E4618" s="5"/>
      <c r="F4618"/>
      <c r="G4618" s="5"/>
      <c r="I4618" s="232"/>
    </row>
    <row r="4619" spans="1:9" x14ac:dyDescent="0.25">
      <c r="A4619" s="565"/>
      <c r="B4619" s="565"/>
      <c r="C4619" s="565"/>
      <c r="D4619" s="564"/>
      <c r="E4619" s="5"/>
      <c r="F4619"/>
      <c r="G4619" s="5"/>
      <c r="I4619" s="232"/>
    </row>
    <row r="4620" spans="1:9" x14ac:dyDescent="0.25">
      <c r="A4620" s="565"/>
      <c r="B4620" s="565"/>
      <c r="C4620" s="565"/>
      <c r="D4620" s="564"/>
      <c r="E4620" s="5"/>
      <c r="F4620"/>
      <c r="G4620" s="5"/>
      <c r="I4620" s="232"/>
    </row>
    <row r="4621" spans="1:9" x14ac:dyDescent="0.25">
      <c r="A4621" s="565"/>
      <c r="B4621" s="565"/>
      <c r="C4621" s="565"/>
      <c r="D4621" s="564"/>
      <c r="E4621" s="5"/>
      <c r="F4621"/>
      <c r="G4621" s="5"/>
      <c r="I4621" s="232"/>
    </row>
    <row r="4622" spans="1:9" x14ac:dyDescent="0.25">
      <c r="A4622" s="565"/>
      <c r="B4622" s="565"/>
      <c r="C4622" s="565"/>
      <c r="D4622" s="564"/>
      <c r="E4622" s="5"/>
      <c r="F4622"/>
      <c r="G4622" s="5"/>
      <c r="I4622" s="232"/>
    </row>
    <row r="4623" spans="1:9" x14ac:dyDescent="0.25">
      <c r="A4623" s="565"/>
      <c r="B4623" s="565"/>
      <c r="C4623" s="565"/>
      <c r="D4623" s="564"/>
      <c r="E4623" s="5"/>
      <c r="F4623"/>
      <c r="G4623" s="5"/>
      <c r="I4623" s="232"/>
    </row>
    <row r="4624" spans="1:9" x14ac:dyDescent="0.25">
      <c r="A4624" s="565"/>
      <c r="B4624" s="565"/>
      <c r="C4624" s="565"/>
      <c r="D4624" s="564"/>
      <c r="E4624" s="5"/>
      <c r="F4624"/>
      <c r="G4624" s="5"/>
      <c r="I4624" s="232"/>
    </row>
    <row r="4625" spans="1:9" x14ac:dyDescent="0.25">
      <c r="A4625" s="565"/>
      <c r="B4625" s="565"/>
      <c r="C4625" s="565"/>
      <c r="D4625" s="564"/>
      <c r="E4625" s="5"/>
      <c r="F4625"/>
      <c r="G4625" s="5"/>
      <c r="I4625" s="232"/>
    </row>
    <row r="4626" spans="1:9" x14ac:dyDescent="0.25">
      <c r="A4626" s="565"/>
      <c r="B4626" s="565"/>
      <c r="C4626" s="565"/>
      <c r="D4626" s="564"/>
      <c r="E4626" s="5"/>
      <c r="F4626"/>
      <c r="G4626" s="5"/>
      <c r="I4626" s="232"/>
    </row>
    <row r="4627" spans="1:9" x14ac:dyDescent="0.25">
      <c r="A4627" s="565"/>
      <c r="B4627" s="565"/>
      <c r="C4627" s="565"/>
      <c r="D4627" s="564"/>
      <c r="E4627" s="5"/>
      <c r="F4627"/>
      <c r="G4627" s="5"/>
      <c r="I4627" s="232"/>
    </row>
    <row r="4628" spans="1:9" x14ac:dyDescent="0.25">
      <c r="A4628" s="565"/>
      <c r="B4628" s="565"/>
      <c r="C4628" s="565"/>
      <c r="D4628" s="564"/>
      <c r="E4628" s="5"/>
      <c r="F4628"/>
      <c r="G4628" s="5"/>
      <c r="I4628" s="232"/>
    </row>
    <row r="4629" spans="1:9" x14ac:dyDescent="0.25">
      <c r="A4629" s="565"/>
      <c r="B4629" s="565"/>
      <c r="C4629" s="565"/>
      <c r="D4629" s="564"/>
      <c r="E4629" s="5"/>
      <c r="F4629"/>
      <c r="G4629" s="5"/>
      <c r="I4629" s="232"/>
    </row>
    <row r="4630" spans="1:9" x14ac:dyDescent="0.25">
      <c r="A4630" s="565"/>
      <c r="B4630" s="565"/>
      <c r="C4630" s="565"/>
      <c r="D4630" s="564"/>
      <c r="E4630" s="5"/>
      <c r="F4630"/>
      <c r="G4630" s="5"/>
      <c r="I4630" s="232"/>
    </row>
    <row r="4631" spans="1:9" x14ac:dyDescent="0.25">
      <c r="A4631" s="565"/>
      <c r="B4631" s="565"/>
      <c r="C4631" s="565"/>
      <c r="D4631" s="564"/>
      <c r="E4631" s="5"/>
      <c r="F4631"/>
      <c r="G4631" s="5"/>
      <c r="I4631" s="232"/>
    </row>
    <row r="4632" spans="1:9" x14ac:dyDescent="0.25">
      <c r="A4632" s="565"/>
      <c r="B4632" s="565"/>
      <c r="C4632" s="565"/>
      <c r="D4632" s="564"/>
      <c r="E4632" s="5"/>
      <c r="F4632"/>
      <c r="G4632" s="5"/>
      <c r="I4632" s="232"/>
    </row>
    <row r="4633" spans="1:9" x14ac:dyDescent="0.25">
      <c r="A4633" s="565"/>
      <c r="B4633" s="565"/>
      <c r="C4633" s="565"/>
      <c r="D4633" s="564"/>
      <c r="E4633" s="5"/>
      <c r="F4633"/>
      <c r="G4633" s="5"/>
      <c r="I4633" s="232"/>
    </row>
    <row r="4634" spans="1:9" x14ac:dyDescent="0.25">
      <c r="A4634" s="565"/>
      <c r="B4634" s="565"/>
      <c r="C4634" s="565"/>
      <c r="D4634" s="564"/>
      <c r="E4634" s="5"/>
      <c r="F4634"/>
      <c r="G4634" s="5"/>
      <c r="I4634" s="232"/>
    </row>
    <row r="4635" spans="1:9" x14ac:dyDescent="0.25">
      <c r="A4635" s="565"/>
      <c r="B4635" s="565"/>
      <c r="C4635" s="565"/>
      <c r="D4635" s="564"/>
      <c r="E4635" s="5"/>
      <c r="F4635"/>
      <c r="G4635" s="5"/>
      <c r="I4635" s="232"/>
    </row>
    <row r="4636" spans="1:9" x14ac:dyDescent="0.25">
      <c r="A4636" s="565"/>
      <c r="B4636" s="565"/>
      <c r="C4636" s="565"/>
      <c r="D4636" s="564"/>
      <c r="E4636" s="5"/>
      <c r="F4636"/>
      <c r="G4636" s="5"/>
      <c r="I4636" s="232"/>
    </row>
    <row r="4637" spans="1:9" x14ac:dyDescent="0.25">
      <c r="A4637" s="565"/>
      <c r="B4637" s="565"/>
      <c r="C4637" s="565"/>
      <c r="D4637" s="564"/>
      <c r="E4637" s="5"/>
      <c r="F4637"/>
      <c r="G4637" s="5"/>
      <c r="I4637" s="232"/>
    </row>
    <row r="4638" spans="1:9" x14ac:dyDescent="0.25">
      <c r="A4638" s="565"/>
      <c r="B4638" s="565"/>
      <c r="C4638" s="565"/>
      <c r="D4638" s="564"/>
      <c r="E4638" s="5"/>
      <c r="F4638"/>
      <c r="G4638" s="5"/>
      <c r="I4638" s="232"/>
    </row>
    <row r="4639" spans="1:9" x14ac:dyDescent="0.25">
      <c r="A4639" s="565"/>
      <c r="B4639" s="565"/>
      <c r="C4639" s="565"/>
      <c r="D4639" s="564"/>
      <c r="E4639" s="5"/>
      <c r="F4639"/>
      <c r="G4639" s="5"/>
      <c r="I4639" s="232"/>
    </row>
    <row r="4640" spans="1:9" x14ac:dyDescent="0.25">
      <c r="A4640" s="565"/>
      <c r="B4640" s="565"/>
      <c r="C4640" s="565"/>
      <c r="D4640" s="564"/>
      <c r="E4640" s="5"/>
      <c r="F4640"/>
      <c r="G4640" s="5"/>
      <c r="I4640" s="232"/>
    </row>
    <row r="4641" spans="1:9" x14ac:dyDescent="0.25">
      <c r="A4641" s="565"/>
      <c r="B4641" s="565"/>
      <c r="C4641" s="565"/>
      <c r="D4641" s="564"/>
      <c r="E4641" s="5"/>
      <c r="F4641"/>
      <c r="G4641" s="5"/>
      <c r="I4641" s="232"/>
    </row>
    <row r="4642" spans="1:9" x14ac:dyDescent="0.25">
      <c r="A4642" s="565"/>
      <c r="B4642" s="565"/>
      <c r="C4642" s="565"/>
      <c r="D4642" s="564"/>
      <c r="E4642" s="5"/>
      <c r="F4642"/>
      <c r="G4642" s="5"/>
      <c r="I4642" s="232"/>
    </row>
    <row r="4643" spans="1:9" x14ac:dyDescent="0.25">
      <c r="A4643" s="565"/>
      <c r="B4643" s="565"/>
      <c r="C4643" s="565"/>
      <c r="D4643" s="564"/>
      <c r="E4643" s="5"/>
      <c r="F4643"/>
      <c r="G4643" s="5"/>
      <c r="I4643" s="232"/>
    </row>
    <row r="4644" spans="1:9" x14ac:dyDescent="0.25">
      <c r="A4644" s="565"/>
      <c r="B4644" s="565"/>
      <c r="C4644" s="565"/>
      <c r="D4644" s="564"/>
      <c r="E4644" s="5"/>
      <c r="F4644"/>
      <c r="G4644" s="5"/>
      <c r="I4644" s="232"/>
    </row>
    <row r="4645" spans="1:9" x14ac:dyDescent="0.25">
      <c r="A4645" s="565"/>
      <c r="B4645" s="565"/>
      <c r="C4645" s="565"/>
      <c r="D4645" s="564"/>
      <c r="E4645" s="5"/>
      <c r="F4645"/>
      <c r="G4645" s="5"/>
      <c r="I4645" s="232"/>
    </row>
    <row r="4646" spans="1:9" x14ac:dyDescent="0.25">
      <c r="A4646" s="565"/>
      <c r="B4646" s="565"/>
      <c r="C4646" s="565"/>
      <c r="D4646" s="564"/>
      <c r="E4646" s="5"/>
      <c r="F4646"/>
      <c r="G4646" s="5"/>
      <c r="I4646" s="232"/>
    </row>
    <row r="4647" spans="1:9" x14ac:dyDescent="0.25">
      <c r="A4647" s="565"/>
      <c r="B4647" s="565"/>
      <c r="C4647" s="565"/>
      <c r="D4647" s="564"/>
      <c r="E4647" s="5"/>
      <c r="F4647"/>
      <c r="G4647" s="5"/>
      <c r="I4647" s="232"/>
    </row>
    <row r="4648" spans="1:9" x14ac:dyDescent="0.25">
      <c r="A4648" s="565"/>
      <c r="B4648" s="565"/>
      <c r="C4648" s="565"/>
      <c r="D4648" s="564"/>
      <c r="E4648" s="5"/>
      <c r="F4648"/>
      <c r="G4648" s="5"/>
      <c r="I4648" s="232"/>
    </row>
    <row r="4649" spans="1:9" x14ac:dyDescent="0.25">
      <c r="A4649" s="565"/>
      <c r="B4649" s="565"/>
      <c r="C4649" s="565"/>
      <c r="D4649" s="564"/>
      <c r="E4649" s="5"/>
      <c r="F4649"/>
      <c r="G4649" s="5"/>
      <c r="I4649" s="232"/>
    </row>
    <row r="4650" spans="1:9" x14ac:dyDescent="0.25">
      <c r="A4650" s="565"/>
      <c r="B4650" s="565"/>
      <c r="C4650" s="565"/>
      <c r="D4650" s="564"/>
      <c r="E4650" s="5"/>
      <c r="F4650"/>
      <c r="G4650" s="5"/>
      <c r="I4650" s="232"/>
    </row>
    <row r="4651" spans="1:9" x14ac:dyDescent="0.25">
      <c r="A4651" s="565"/>
      <c r="B4651" s="565"/>
      <c r="C4651" s="565"/>
      <c r="D4651" s="564"/>
      <c r="E4651" s="5"/>
      <c r="F4651"/>
      <c r="G4651" s="5"/>
      <c r="I4651" s="232"/>
    </row>
    <row r="4652" spans="1:9" x14ac:dyDescent="0.25">
      <c r="A4652" s="565"/>
      <c r="B4652" s="565"/>
      <c r="C4652" s="565"/>
      <c r="D4652" s="564"/>
      <c r="E4652" s="5"/>
      <c r="F4652"/>
      <c r="G4652" s="5"/>
      <c r="I4652" s="232"/>
    </row>
    <row r="4653" spans="1:9" x14ac:dyDescent="0.25">
      <c r="A4653" s="565"/>
      <c r="B4653" s="565"/>
      <c r="C4653" s="565"/>
      <c r="D4653" s="564"/>
      <c r="E4653" s="5"/>
      <c r="F4653"/>
      <c r="G4653" s="5"/>
      <c r="I4653" s="232"/>
    </row>
    <row r="4654" spans="1:9" x14ac:dyDescent="0.25">
      <c r="A4654" s="565"/>
      <c r="B4654" s="565"/>
      <c r="C4654" s="565"/>
      <c r="D4654" s="564"/>
      <c r="E4654" s="5"/>
      <c r="F4654"/>
      <c r="G4654" s="5"/>
      <c r="I4654" s="232"/>
    </row>
    <row r="4655" spans="1:9" x14ac:dyDescent="0.25">
      <c r="A4655" s="565"/>
      <c r="B4655" s="565"/>
      <c r="C4655" s="565"/>
      <c r="D4655" s="564"/>
      <c r="E4655" s="5"/>
      <c r="F4655"/>
      <c r="G4655" s="5"/>
      <c r="I4655" s="232"/>
    </row>
    <row r="4656" spans="1:9" x14ac:dyDescent="0.25">
      <c r="A4656" s="565"/>
      <c r="B4656" s="565"/>
      <c r="C4656" s="565"/>
      <c r="D4656" s="564"/>
      <c r="E4656" s="5"/>
      <c r="F4656"/>
      <c r="G4656" s="5"/>
      <c r="I4656" s="232"/>
    </row>
    <row r="4657" spans="1:9" x14ac:dyDescent="0.25">
      <c r="A4657" s="565"/>
      <c r="B4657" s="565"/>
      <c r="C4657" s="565"/>
      <c r="D4657" s="564"/>
      <c r="E4657" s="5"/>
      <c r="F4657"/>
      <c r="G4657" s="5"/>
      <c r="I4657" s="232"/>
    </row>
    <row r="4658" spans="1:9" x14ac:dyDescent="0.25">
      <c r="A4658" s="565"/>
      <c r="B4658" s="565"/>
      <c r="C4658" s="565"/>
      <c r="D4658" s="564"/>
      <c r="E4658" s="5"/>
      <c r="F4658"/>
      <c r="G4658" s="5"/>
      <c r="I4658" s="232"/>
    </row>
    <row r="4659" spans="1:9" x14ac:dyDescent="0.25">
      <c r="A4659" s="565"/>
      <c r="B4659" s="565"/>
      <c r="C4659" s="565"/>
      <c r="D4659" s="564"/>
      <c r="E4659" s="5"/>
      <c r="F4659"/>
      <c r="G4659" s="5"/>
      <c r="I4659" s="232"/>
    </row>
    <row r="4660" spans="1:9" x14ac:dyDescent="0.25">
      <c r="A4660" s="565"/>
      <c r="B4660" s="565"/>
      <c r="C4660" s="565"/>
      <c r="D4660" s="564"/>
      <c r="E4660" s="5"/>
      <c r="F4660"/>
      <c r="G4660" s="5"/>
      <c r="I4660" s="232"/>
    </row>
    <row r="4661" spans="1:9" x14ac:dyDescent="0.25">
      <c r="A4661" s="565"/>
      <c r="B4661" s="565"/>
      <c r="C4661" s="565"/>
      <c r="D4661" s="564"/>
      <c r="E4661" s="5"/>
      <c r="F4661"/>
      <c r="G4661" s="5"/>
      <c r="I4661" s="232"/>
    </row>
    <row r="4662" spans="1:9" x14ac:dyDescent="0.25">
      <c r="A4662" s="565"/>
      <c r="B4662" s="565"/>
      <c r="C4662" s="565"/>
      <c r="D4662" s="564"/>
      <c r="E4662" s="5"/>
      <c r="F4662"/>
      <c r="G4662" s="5"/>
      <c r="I4662" s="232"/>
    </row>
    <row r="4663" spans="1:9" x14ac:dyDescent="0.25">
      <c r="A4663" s="565"/>
      <c r="B4663" s="565"/>
      <c r="C4663" s="565"/>
      <c r="D4663" s="564"/>
      <c r="E4663" s="5"/>
      <c r="F4663"/>
      <c r="G4663" s="5"/>
      <c r="I4663" s="232"/>
    </row>
    <row r="4664" spans="1:9" x14ac:dyDescent="0.25">
      <c r="A4664" s="565"/>
      <c r="B4664" s="565"/>
      <c r="C4664" s="565"/>
      <c r="D4664" s="564"/>
      <c r="E4664" s="5"/>
      <c r="F4664"/>
      <c r="G4664" s="5"/>
      <c r="I4664" s="232"/>
    </row>
    <row r="4665" spans="1:9" x14ac:dyDescent="0.25">
      <c r="A4665" s="565"/>
      <c r="B4665" s="565"/>
      <c r="C4665" s="565"/>
      <c r="D4665" s="564"/>
      <c r="E4665" s="5"/>
      <c r="F4665"/>
      <c r="G4665" s="5"/>
      <c r="I4665" s="232"/>
    </row>
    <row r="4666" spans="1:9" x14ac:dyDescent="0.25">
      <c r="A4666" s="565"/>
      <c r="B4666" s="565"/>
      <c r="C4666" s="565"/>
      <c r="D4666" s="564"/>
      <c r="E4666" s="5"/>
      <c r="F4666"/>
      <c r="G4666" s="5"/>
      <c r="I4666" s="232"/>
    </row>
    <row r="4667" spans="1:9" x14ac:dyDescent="0.25">
      <c r="A4667" s="565"/>
      <c r="B4667" s="565"/>
      <c r="C4667" s="565"/>
      <c r="D4667" s="564"/>
      <c r="E4667" s="5"/>
      <c r="F4667"/>
      <c r="G4667" s="5"/>
      <c r="I4667" s="232"/>
    </row>
    <row r="4668" spans="1:9" x14ac:dyDescent="0.25">
      <c r="A4668" s="565"/>
      <c r="B4668" s="565"/>
      <c r="C4668" s="565"/>
      <c r="D4668" s="564"/>
      <c r="E4668" s="5"/>
      <c r="F4668"/>
      <c r="G4668" s="5"/>
      <c r="I4668" s="232"/>
    </row>
    <row r="4669" spans="1:9" x14ac:dyDescent="0.25">
      <c r="A4669" s="565"/>
      <c r="B4669" s="565"/>
      <c r="C4669" s="565"/>
      <c r="D4669" s="564"/>
      <c r="E4669" s="5"/>
      <c r="F4669"/>
      <c r="G4669" s="5"/>
      <c r="I4669" s="232"/>
    </row>
    <row r="4670" spans="1:9" x14ac:dyDescent="0.25">
      <c r="A4670" s="565"/>
      <c r="B4670" s="565"/>
      <c r="C4670" s="565"/>
      <c r="D4670" s="564"/>
      <c r="E4670" s="5"/>
      <c r="F4670"/>
      <c r="G4670" s="5"/>
      <c r="I4670" s="232"/>
    </row>
    <row r="4671" spans="1:9" x14ac:dyDescent="0.25">
      <c r="A4671" s="565"/>
      <c r="B4671" s="565"/>
      <c r="C4671" s="565"/>
      <c r="D4671" s="564"/>
      <c r="E4671" s="5"/>
      <c r="F4671"/>
      <c r="G4671" s="5"/>
      <c r="I4671" s="232"/>
    </row>
    <row r="4672" spans="1:9" x14ac:dyDescent="0.25">
      <c r="A4672" s="565"/>
      <c r="B4672" s="565"/>
      <c r="C4672" s="565"/>
      <c r="D4672" s="564"/>
      <c r="E4672" s="5"/>
      <c r="F4672"/>
      <c r="G4672" s="5"/>
      <c r="I4672" s="232"/>
    </row>
    <row r="4673" spans="1:9" x14ac:dyDescent="0.25">
      <c r="A4673" s="565"/>
      <c r="B4673" s="565"/>
      <c r="C4673" s="565"/>
      <c r="D4673" s="564"/>
      <c r="E4673" s="5"/>
      <c r="F4673"/>
      <c r="G4673" s="5"/>
      <c r="I4673" s="232"/>
    </row>
    <row r="4674" spans="1:9" x14ac:dyDescent="0.25">
      <c r="A4674" s="565"/>
      <c r="B4674" s="565"/>
      <c r="C4674" s="565"/>
      <c r="D4674" s="564"/>
      <c r="E4674" s="5"/>
      <c r="F4674"/>
      <c r="G4674" s="5"/>
      <c r="I4674" s="232"/>
    </row>
    <row r="4675" spans="1:9" x14ac:dyDescent="0.25">
      <c r="A4675" s="565"/>
      <c r="B4675" s="565"/>
      <c r="C4675" s="565"/>
      <c r="D4675" s="564"/>
      <c r="E4675" s="5"/>
      <c r="F4675"/>
      <c r="G4675" s="5"/>
      <c r="I4675" s="232"/>
    </row>
    <row r="4676" spans="1:9" x14ac:dyDescent="0.25">
      <c r="A4676" s="565"/>
      <c r="B4676" s="565"/>
      <c r="C4676" s="565"/>
      <c r="D4676" s="564"/>
      <c r="E4676" s="5"/>
      <c r="F4676"/>
      <c r="G4676" s="5"/>
      <c r="I4676" s="232"/>
    </row>
    <row r="4677" spans="1:9" x14ac:dyDescent="0.25">
      <c r="A4677" s="565"/>
      <c r="B4677" s="565"/>
      <c r="C4677" s="565"/>
      <c r="D4677" s="564"/>
      <c r="E4677" s="5"/>
      <c r="F4677"/>
      <c r="G4677" s="5"/>
      <c r="I4677" s="232"/>
    </row>
    <row r="4678" spans="1:9" x14ac:dyDescent="0.25">
      <c r="A4678" s="565"/>
      <c r="B4678" s="565"/>
      <c r="C4678" s="565"/>
      <c r="D4678" s="564"/>
      <c r="E4678" s="5"/>
      <c r="F4678"/>
      <c r="G4678" s="5"/>
      <c r="I4678" s="232"/>
    </row>
    <row r="4679" spans="1:9" x14ac:dyDescent="0.25">
      <c r="A4679" s="565"/>
      <c r="B4679" s="565"/>
      <c r="C4679" s="565"/>
      <c r="D4679" s="564"/>
      <c r="E4679" s="5"/>
      <c r="F4679"/>
      <c r="G4679" s="5"/>
      <c r="I4679" s="232"/>
    </row>
    <row r="4680" spans="1:9" x14ac:dyDescent="0.25">
      <c r="A4680" s="565"/>
      <c r="B4680" s="565"/>
      <c r="C4680" s="565"/>
      <c r="D4680" s="564"/>
      <c r="E4680" s="5"/>
      <c r="F4680"/>
      <c r="G4680" s="5"/>
      <c r="I4680" s="232"/>
    </row>
    <row r="4681" spans="1:9" x14ac:dyDescent="0.25">
      <c r="A4681" s="565"/>
      <c r="B4681" s="565"/>
      <c r="C4681" s="565"/>
      <c r="D4681" s="564"/>
      <c r="E4681" s="5"/>
      <c r="F4681"/>
      <c r="G4681" s="5"/>
      <c r="I4681" s="232"/>
    </row>
    <row r="4682" spans="1:9" x14ac:dyDescent="0.25">
      <c r="A4682" s="565"/>
      <c r="B4682" s="565"/>
      <c r="C4682" s="565"/>
      <c r="D4682" s="564"/>
      <c r="E4682" s="5"/>
      <c r="F4682"/>
      <c r="G4682" s="5"/>
      <c r="I4682" s="232"/>
    </row>
    <row r="4683" spans="1:9" x14ac:dyDescent="0.25">
      <c r="A4683" s="565"/>
      <c r="B4683" s="565"/>
      <c r="C4683" s="565"/>
      <c r="D4683" s="564"/>
      <c r="E4683" s="5"/>
      <c r="F4683"/>
      <c r="G4683" s="5"/>
      <c r="I4683" s="232"/>
    </row>
    <row r="4684" spans="1:9" x14ac:dyDescent="0.25">
      <c r="A4684" s="565"/>
      <c r="B4684" s="565"/>
      <c r="C4684" s="565"/>
      <c r="D4684" s="564"/>
      <c r="E4684" s="5"/>
      <c r="F4684"/>
      <c r="G4684" s="5"/>
      <c r="I4684" s="232"/>
    </row>
    <row r="4685" spans="1:9" x14ac:dyDescent="0.25">
      <c r="A4685" s="565"/>
      <c r="B4685" s="565"/>
      <c r="C4685" s="565"/>
      <c r="D4685" s="564"/>
      <c r="E4685" s="5"/>
      <c r="F4685"/>
      <c r="G4685" s="5"/>
      <c r="I4685" s="232"/>
    </row>
    <row r="4686" spans="1:9" x14ac:dyDescent="0.25">
      <c r="A4686" s="565"/>
      <c r="B4686" s="565"/>
      <c r="C4686" s="565"/>
      <c r="D4686" s="564"/>
      <c r="E4686" s="5"/>
      <c r="F4686"/>
      <c r="G4686" s="5"/>
      <c r="I4686" s="232"/>
    </row>
    <row r="4687" spans="1:9" x14ac:dyDescent="0.25">
      <c r="A4687" s="565"/>
      <c r="B4687" s="565"/>
      <c r="C4687" s="565"/>
      <c r="D4687" s="564"/>
      <c r="E4687" s="5"/>
      <c r="F4687"/>
      <c r="G4687" s="5"/>
      <c r="I4687" s="232"/>
    </row>
    <row r="4688" spans="1:9" x14ac:dyDescent="0.25">
      <c r="A4688" s="565"/>
      <c r="B4688" s="565"/>
      <c r="C4688" s="565"/>
      <c r="D4688" s="564"/>
      <c r="E4688" s="5"/>
      <c r="F4688"/>
      <c r="G4688" s="5"/>
      <c r="I4688" s="232"/>
    </row>
    <row r="4689" spans="1:9" x14ac:dyDescent="0.25">
      <c r="A4689" s="565"/>
      <c r="B4689" s="565"/>
      <c r="C4689" s="565"/>
      <c r="D4689" s="564"/>
      <c r="E4689" s="5"/>
      <c r="F4689"/>
      <c r="G4689" s="5"/>
      <c r="I4689" s="232"/>
    </row>
    <row r="4690" spans="1:9" x14ac:dyDescent="0.25">
      <c r="A4690" s="565"/>
      <c r="B4690" s="565"/>
      <c r="C4690" s="565"/>
      <c r="D4690" s="564"/>
      <c r="E4690" s="5"/>
      <c r="F4690"/>
      <c r="G4690" s="5"/>
      <c r="I4690" s="232"/>
    </row>
    <row r="4691" spans="1:9" x14ac:dyDescent="0.25">
      <c r="A4691" s="565"/>
      <c r="B4691" s="565"/>
      <c r="C4691" s="565"/>
      <c r="D4691" s="564"/>
      <c r="E4691" s="5"/>
      <c r="F4691"/>
      <c r="G4691" s="5"/>
      <c r="I4691" s="232"/>
    </row>
    <row r="4692" spans="1:9" x14ac:dyDescent="0.25">
      <c r="A4692" s="565"/>
      <c r="B4692" s="565"/>
      <c r="C4692" s="565"/>
      <c r="D4692" s="564"/>
      <c r="E4692" s="5"/>
      <c r="F4692"/>
      <c r="G4692" s="5"/>
      <c r="I4692" s="232"/>
    </row>
    <row r="4693" spans="1:9" x14ac:dyDescent="0.25">
      <c r="A4693" s="565"/>
      <c r="B4693" s="565"/>
      <c r="C4693" s="565"/>
      <c r="D4693" s="564"/>
      <c r="E4693" s="5"/>
      <c r="F4693"/>
      <c r="G4693" s="5"/>
      <c r="I4693" s="232"/>
    </row>
    <row r="4694" spans="1:9" x14ac:dyDescent="0.25">
      <c r="A4694" s="565"/>
      <c r="B4694" s="565"/>
      <c r="C4694" s="565"/>
      <c r="D4694" s="564"/>
      <c r="E4694" s="5"/>
      <c r="F4694"/>
      <c r="G4694" s="5"/>
      <c r="I4694" s="232"/>
    </row>
    <row r="4695" spans="1:9" x14ac:dyDescent="0.25">
      <c r="A4695" s="565"/>
      <c r="B4695" s="565"/>
      <c r="C4695" s="565"/>
      <c r="D4695" s="564"/>
      <c r="E4695" s="5"/>
      <c r="F4695"/>
      <c r="G4695" s="5"/>
      <c r="I4695" s="232"/>
    </row>
    <row r="4696" spans="1:9" x14ac:dyDescent="0.25">
      <c r="A4696" s="565"/>
      <c r="B4696" s="565"/>
      <c r="C4696" s="565"/>
      <c r="D4696" s="564"/>
      <c r="E4696" s="5"/>
      <c r="F4696"/>
      <c r="G4696" s="5"/>
      <c r="I4696" s="232"/>
    </row>
    <row r="4697" spans="1:9" x14ac:dyDescent="0.25">
      <c r="A4697" s="565"/>
      <c r="B4697" s="565"/>
      <c r="C4697" s="565"/>
      <c r="D4697" s="564"/>
      <c r="E4697" s="5"/>
      <c r="F4697"/>
      <c r="G4697" s="5"/>
      <c r="I4697" s="232"/>
    </row>
    <row r="4698" spans="1:9" x14ac:dyDescent="0.25">
      <c r="A4698" s="565"/>
      <c r="B4698" s="565"/>
      <c r="C4698" s="565"/>
      <c r="D4698" s="564"/>
      <c r="E4698" s="5"/>
      <c r="F4698"/>
      <c r="G4698" s="5"/>
      <c r="I4698" s="232"/>
    </row>
    <row r="4699" spans="1:9" x14ac:dyDescent="0.25">
      <c r="A4699" s="565"/>
      <c r="B4699" s="565"/>
      <c r="C4699" s="565"/>
      <c r="D4699" s="564"/>
      <c r="E4699" s="5"/>
      <c r="F4699"/>
      <c r="G4699" s="5"/>
      <c r="I4699" s="232"/>
    </row>
    <row r="4700" spans="1:9" x14ac:dyDescent="0.25">
      <c r="A4700" s="565"/>
      <c r="B4700" s="565"/>
      <c r="C4700" s="565"/>
      <c r="D4700" s="564"/>
      <c r="E4700" s="5"/>
      <c r="F4700"/>
      <c r="G4700" s="5"/>
      <c r="I4700" s="232"/>
    </row>
    <row r="4701" spans="1:9" x14ac:dyDescent="0.25">
      <c r="A4701" s="565"/>
      <c r="B4701" s="565"/>
      <c r="C4701" s="565"/>
      <c r="D4701" s="564"/>
      <c r="E4701" s="5"/>
      <c r="F4701"/>
      <c r="G4701" s="5"/>
      <c r="I4701" s="232"/>
    </row>
    <row r="4702" spans="1:9" x14ac:dyDescent="0.25">
      <c r="A4702" s="565"/>
      <c r="B4702" s="565"/>
      <c r="C4702" s="565"/>
      <c r="D4702" s="564"/>
      <c r="E4702" s="5"/>
      <c r="F4702"/>
      <c r="G4702" s="5"/>
      <c r="I4702" s="232"/>
    </row>
    <row r="4703" spans="1:9" x14ac:dyDescent="0.25">
      <c r="A4703" s="565"/>
      <c r="B4703" s="565"/>
      <c r="C4703" s="565"/>
      <c r="D4703" s="564"/>
      <c r="E4703" s="5"/>
      <c r="F4703"/>
      <c r="G4703" s="5"/>
      <c r="I4703" s="232"/>
    </row>
    <row r="4704" spans="1:9" x14ac:dyDescent="0.25">
      <c r="A4704" s="565"/>
      <c r="B4704" s="565"/>
      <c r="C4704" s="565"/>
      <c r="D4704" s="564"/>
      <c r="E4704" s="5"/>
      <c r="F4704"/>
      <c r="G4704" s="5"/>
      <c r="I4704" s="232"/>
    </row>
    <row r="4705" spans="1:9" x14ac:dyDescent="0.25">
      <c r="A4705" s="565"/>
      <c r="B4705" s="565"/>
      <c r="C4705" s="565"/>
      <c r="D4705" s="564"/>
      <c r="E4705" s="5"/>
      <c r="F4705"/>
      <c r="G4705" s="5"/>
      <c r="I4705" s="232"/>
    </row>
    <row r="4706" spans="1:9" x14ac:dyDescent="0.25">
      <c r="A4706" s="565"/>
      <c r="B4706" s="565"/>
      <c r="C4706" s="565"/>
      <c r="D4706" s="564"/>
      <c r="E4706" s="5"/>
      <c r="F4706"/>
      <c r="G4706" s="5"/>
      <c r="I4706" s="232"/>
    </row>
    <row r="4707" spans="1:9" x14ac:dyDescent="0.25">
      <c r="A4707" s="565"/>
      <c r="B4707" s="565"/>
      <c r="C4707" s="565"/>
      <c r="D4707" s="564"/>
      <c r="E4707" s="5"/>
      <c r="F4707"/>
      <c r="G4707" s="5"/>
      <c r="I4707" s="232"/>
    </row>
    <row r="4708" spans="1:9" x14ac:dyDescent="0.25">
      <c r="A4708" s="565"/>
      <c r="B4708" s="565"/>
      <c r="C4708" s="565"/>
      <c r="D4708" s="564"/>
      <c r="E4708" s="5"/>
      <c r="F4708"/>
      <c r="G4708" s="5"/>
      <c r="I4708" s="232"/>
    </row>
    <row r="4709" spans="1:9" x14ac:dyDescent="0.25">
      <c r="A4709" s="565"/>
      <c r="B4709" s="565"/>
      <c r="C4709" s="565"/>
      <c r="D4709" s="564"/>
      <c r="E4709" s="5"/>
      <c r="F4709"/>
      <c r="G4709" s="5"/>
      <c r="I4709" s="232"/>
    </row>
    <row r="4710" spans="1:9" x14ac:dyDescent="0.25">
      <c r="A4710" s="565"/>
      <c r="B4710" s="565"/>
      <c r="C4710" s="565"/>
      <c r="D4710" s="564"/>
      <c r="E4710" s="5"/>
      <c r="F4710"/>
      <c r="G4710" s="5"/>
      <c r="I4710" s="232"/>
    </row>
    <row r="4711" spans="1:9" x14ac:dyDescent="0.25">
      <c r="A4711" s="565"/>
      <c r="B4711" s="565"/>
      <c r="C4711" s="565"/>
      <c r="D4711" s="564"/>
      <c r="E4711" s="5"/>
      <c r="F4711"/>
      <c r="G4711" s="5"/>
      <c r="I4711" s="232"/>
    </row>
    <row r="4712" spans="1:9" x14ac:dyDescent="0.25">
      <c r="A4712" s="565"/>
      <c r="B4712" s="565"/>
      <c r="C4712" s="565"/>
      <c r="D4712" s="564"/>
      <c r="E4712" s="5"/>
      <c r="F4712"/>
      <c r="G4712" s="5"/>
      <c r="I4712" s="232"/>
    </row>
    <row r="4713" spans="1:9" x14ac:dyDescent="0.25">
      <c r="A4713" s="565"/>
      <c r="B4713" s="565"/>
      <c r="C4713" s="565"/>
      <c r="D4713" s="564"/>
      <c r="E4713" s="5"/>
      <c r="F4713"/>
      <c r="G4713" s="5"/>
      <c r="I4713" s="232"/>
    </row>
    <row r="4714" spans="1:9" x14ac:dyDescent="0.25">
      <c r="A4714" s="565"/>
      <c r="B4714" s="565"/>
      <c r="C4714" s="565"/>
      <c r="D4714" s="564"/>
      <c r="E4714" s="5"/>
      <c r="F4714"/>
      <c r="G4714" s="5"/>
      <c r="I4714" s="232"/>
    </row>
    <row r="4715" spans="1:9" x14ac:dyDescent="0.25">
      <c r="A4715" s="565"/>
      <c r="B4715" s="565"/>
      <c r="C4715" s="565"/>
      <c r="D4715" s="564"/>
      <c r="E4715" s="5"/>
      <c r="F4715"/>
      <c r="G4715" s="5"/>
      <c r="I4715" s="232"/>
    </row>
    <row r="4716" spans="1:9" x14ac:dyDescent="0.25">
      <c r="A4716" s="565"/>
      <c r="B4716" s="565"/>
      <c r="C4716" s="565"/>
      <c r="D4716" s="564"/>
      <c r="E4716" s="5"/>
      <c r="F4716"/>
      <c r="G4716" s="5"/>
      <c r="I4716" s="232"/>
    </row>
    <row r="4717" spans="1:9" x14ac:dyDescent="0.25">
      <c r="A4717" s="565"/>
      <c r="B4717" s="565"/>
      <c r="C4717" s="565"/>
      <c r="D4717" s="564"/>
      <c r="E4717" s="5"/>
      <c r="F4717"/>
      <c r="G4717" s="5"/>
      <c r="I4717" s="232"/>
    </row>
    <row r="4718" spans="1:9" x14ac:dyDescent="0.25">
      <c r="A4718" s="565"/>
      <c r="B4718" s="565"/>
      <c r="C4718" s="565"/>
      <c r="D4718" s="564"/>
      <c r="E4718" s="5"/>
      <c r="F4718"/>
      <c r="G4718" s="5"/>
      <c r="I4718" s="232"/>
    </row>
    <row r="4719" spans="1:9" x14ac:dyDescent="0.25">
      <c r="A4719" s="565"/>
      <c r="B4719" s="565"/>
      <c r="C4719" s="565"/>
      <c r="D4719" s="564"/>
      <c r="E4719" s="5"/>
      <c r="F4719"/>
      <c r="G4719" s="5"/>
      <c r="I4719" s="232"/>
    </row>
    <row r="4720" spans="1:9" x14ac:dyDescent="0.25">
      <c r="A4720" s="565"/>
      <c r="B4720" s="565"/>
      <c r="C4720" s="565"/>
      <c r="D4720" s="564"/>
      <c r="E4720" s="5"/>
      <c r="F4720"/>
      <c r="G4720" s="5"/>
      <c r="I4720" s="232"/>
    </row>
    <row r="4721" spans="1:9" x14ac:dyDescent="0.25">
      <c r="A4721" s="565"/>
      <c r="B4721" s="565"/>
      <c r="C4721" s="565"/>
      <c r="D4721" s="564"/>
      <c r="E4721" s="5"/>
      <c r="F4721"/>
      <c r="G4721" s="5"/>
      <c r="I4721" s="232"/>
    </row>
    <row r="4722" spans="1:9" x14ac:dyDescent="0.25">
      <c r="A4722" s="565"/>
      <c r="B4722" s="565"/>
      <c r="C4722" s="565"/>
      <c r="D4722" s="564"/>
      <c r="E4722" s="5"/>
      <c r="F4722"/>
      <c r="G4722" s="5"/>
      <c r="I4722" s="232"/>
    </row>
    <row r="4723" spans="1:9" x14ac:dyDescent="0.25">
      <c r="A4723" s="565"/>
      <c r="B4723" s="565"/>
      <c r="C4723" s="565"/>
      <c r="D4723" s="564"/>
      <c r="E4723" s="5"/>
      <c r="F4723"/>
      <c r="G4723" s="5"/>
      <c r="I4723" s="232"/>
    </row>
    <row r="4724" spans="1:9" x14ac:dyDescent="0.25">
      <c r="A4724" s="565"/>
      <c r="B4724" s="565"/>
      <c r="C4724" s="565"/>
      <c r="D4724" s="564"/>
      <c r="E4724" s="5"/>
      <c r="F4724"/>
      <c r="G4724" s="5"/>
      <c r="I4724" s="232"/>
    </row>
    <row r="4725" spans="1:9" x14ac:dyDescent="0.25">
      <c r="A4725" s="565"/>
      <c r="B4725" s="565"/>
      <c r="C4725" s="565"/>
      <c r="D4725" s="564"/>
      <c r="E4725" s="5"/>
      <c r="F4725"/>
      <c r="G4725" s="5"/>
      <c r="I4725" s="232"/>
    </row>
    <row r="4726" spans="1:9" x14ac:dyDescent="0.25">
      <c r="A4726" s="565"/>
      <c r="B4726" s="565"/>
      <c r="C4726" s="565"/>
      <c r="D4726" s="564"/>
      <c r="E4726" s="5"/>
      <c r="F4726"/>
      <c r="G4726" s="5"/>
      <c r="I4726" s="232"/>
    </row>
    <row r="4727" spans="1:9" x14ac:dyDescent="0.25">
      <c r="A4727" s="565"/>
      <c r="B4727" s="565"/>
      <c r="C4727" s="565"/>
      <c r="D4727" s="564"/>
      <c r="E4727" s="5"/>
      <c r="F4727"/>
      <c r="G4727" s="5"/>
      <c r="I4727" s="232"/>
    </row>
    <row r="4728" spans="1:9" x14ac:dyDescent="0.25">
      <c r="A4728" s="565"/>
      <c r="B4728" s="565"/>
      <c r="C4728" s="565"/>
      <c r="D4728" s="564"/>
      <c r="E4728" s="5"/>
      <c r="F4728"/>
      <c r="G4728" s="5"/>
      <c r="I4728" s="232"/>
    </row>
    <row r="4729" spans="1:9" x14ac:dyDescent="0.25">
      <c r="A4729" s="565"/>
      <c r="B4729" s="565"/>
      <c r="C4729" s="565"/>
      <c r="D4729" s="564"/>
      <c r="E4729" s="5"/>
      <c r="F4729"/>
      <c r="G4729" s="5"/>
      <c r="I4729" s="232"/>
    </row>
    <row r="4730" spans="1:9" x14ac:dyDescent="0.25">
      <c r="A4730" s="565"/>
      <c r="B4730" s="565"/>
      <c r="C4730" s="565"/>
      <c r="D4730" s="564"/>
      <c r="E4730" s="5"/>
      <c r="F4730"/>
      <c r="G4730" s="5"/>
      <c r="I4730" s="232"/>
    </row>
    <row r="4731" spans="1:9" x14ac:dyDescent="0.25">
      <c r="A4731" s="565"/>
      <c r="B4731" s="565"/>
      <c r="C4731" s="565"/>
      <c r="D4731" s="564"/>
      <c r="E4731" s="5"/>
      <c r="F4731"/>
      <c r="G4731" s="5"/>
      <c r="I4731" s="232"/>
    </row>
    <row r="4732" spans="1:9" x14ac:dyDescent="0.25">
      <c r="A4732" s="565"/>
      <c r="B4732" s="565"/>
      <c r="C4732" s="565"/>
      <c r="D4732" s="564"/>
      <c r="E4732" s="5"/>
      <c r="F4732"/>
      <c r="G4732" s="5"/>
      <c r="I4732" s="232"/>
    </row>
    <row r="4733" spans="1:9" x14ac:dyDescent="0.25">
      <c r="A4733" s="565"/>
      <c r="B4733" s="565"/>
      <c r="C4733" s="565"/>
      <c r="D4733" s="564"/>
      <c r="E4733" s="5"/>
      <c r="F4733"/>
      <c r="G4733" s="5"/>
      <c r="I4733" s="232"/>
    </row>
    <row r="4734" spans="1:9" x14ac:dyDescent="0.25">
      <c r="A4734" s="565"/>
      <c r="B4734" s="565"/>
      <c r="C4734" s="565"/>
      <c r="D4734" s="564"/>
      <c r="E4734" s="5"/>
      <c r="F4734"/>
      <c r="G4734" s="5"/>
      <c r="I4734" s="232"/>
    </row>
    <row r="4735" spans="1:9" x14ac:dyDescent="0.25">
      <c r="A4735" s="565"/>
      <c r="B4735" s="565"/>
      <c r="C4735" s="565"/>
      <c r="D4735" s="564"/>
      <c r="E4735" s="5"/>
      <c r="F4735"/>
      <c r="G4735" s="5"/>
      <c r="I4735" s="232"/>
    </row>
    <row r="4736" spans="1:9" x14ac:dyDescent="0.25">
      <c r="A4736" s="565"/>
      <c r="B4736" s="565"/>
      <c r="C4736" s="565"/>
      <c r="D4736" s="564"/>
      <c r="E4736" s="5"/>
      <c r="F4736"/>
      <c r="G4736" s="5"/>
      <c r="I4736" s="232"/>
    </row>
    <row r="4737" spans="1:9" x14ac:dyDescent="0.25">
      <c r="A4737" s="565"/>
      <c r="B4737" s="565"/>
      <c r="C4737" s="565"/>
      <c r="D4737" s="564"/>
      <c r="E4737" s="5"/>
      <c r="F4737"/>
      <c r="G4737" s="5"/>
      <c r="I4737" s="232"/>
    </row>
    <row r="4738" spans="1:9" x14ac:dyDescent="0.25">
      <c r="A4738" s="565"/>
      <c r="B4738" s="565"/>
      <c r="C4738" s="565"/>
      <c r="D4738" s="564"/>
      <c r="E4738" s="5"/>
      <c r="F4738"/>
      <c r="G4738" s="5"/>
      <c r="I4738" s="232"/>
    </row>
    <row r="4739" spans="1:9" x14ac:dyDescent="0.25">
      <c r="A4739" s="565"/>
      <c r="B4739" s="565"/>
      <c r="C4739" s="565"/>
      <c r="D4739" s="564"/>
      <c r="E4739" s="5"/>
      <c r="F4739"/>
      <c r="G4739" s="5"/>
      <c r="I4739" s="232"/>
    </row>
    <row r="4740" spans="1:9" x14ac:dyDescent="0.25">
      <c r="A4740" s="565"/>
      <c r="B4740" s="565"/>
      <c r="C4740" s="565"/>
      <c r="D4740" s="564"/>
      <c r="E4740" s="5"/>
      <c r="F4740"/>
      <c r="G4740" s="5"/>
      <c r="I4740" s="232"/>
    </row>
    <row r="4741" spans="1:9" x14ac:dyDescent="0.25">
      <c r="A4741" s="565"/>
      <c r="B4741" s="565"/>
      <c r="C4741" s="565"/>
      <c r="D4741" s="564"/>
      <c r="E4741" s="5"/>
      <c r="F4741"/>
      <c r="G4741" s="5"/>
      <c r="I4741" s="232"/>
    </row>
    <row r="4742" spans="1:9" x14ac:dyDescent="0.25">
      <c r="A4742" s="565"/>
      <c r="B4742" s="565"/>
      <c r="C4742" s="565"/>
      <c r="D4742" s="564"/>
      <c r="E4742" s="5"/>
      <c r="F4742"/>
      <c r="G4742" s="5"/>
      <c r="I4742" s="232"/>
    </row>
    <row r="4743" spans="1:9" x14ac:dyDescent="0.25">
      <c r="A4743" s="565"/>
      <c r="B4743" s="565"/>
      <c r="C4743" s="565"/>
      <c r="D4743" s="564"/>
      <c r="E4743" s="5"/>
      <c r="F4743"/>
      <c r="G4743" s="5"/>
      <c r="I4743" s="232"/>
    </row>
    <row r="4744" spans="1:9" x14ac:dyDescent="0.25">
      <c r="A4744" s="565"/>
      <c r="B4744" s="565"/>
      <c r="C4744" s="565"/>
      <c r="D4744" s="564"/>
      <c r="E4744" s="5"/>
      <c r="F4744"/>
      <c r="G4744" s="5"/>
      <c r="I4744" s="232"/>
    </row>
    <row r="4745" spans="1:9" x14ac:dyDescent="0.25">
      <c r="A4745" s="565"/>
      <c r="B4745" s="565"/>
      <c r="C4745" s="565"/>
      <c r="D4745" s="564"/>
      <c r="E4745" s="5"/>
      <c r="F4745"/>
      <c r="G4745" s="5"/>
      <c r="I4745" s="232"/>
    </row>
    <row r="4746" spans="1:9" x14ac:dyDescent="0.25">
      <c r="A4746" s="565"/>
      <c r="B4746" s="565"/>
      <c r="C4746" s="565"/>
      <c r="D4746" s="564"/>
      <c r="E4746" s="5"/>
      <c r="F4746"/>
      <c r="G4746" s="5"/>
      <c r="I4746" s="232"/>
    </row>
    <row r="4747" spans="1:9" x14ac:dyDescent="0.25">
      <c r="A4747" s="565"/>
      <c r="B4747" s="565"/>
      <c r="C4747" s="565"/>
      <c r="D4747" s="564"/>
      <c r="E4747" s="5"/>
      <c r="F4747"/>
      <c r="G4747" s="5"/>
      <c r="I4747" s="232"/>
    </row>
    <row r="4748" spans="1:9" x14ac:dyDescent="0.25">
      <c r="A4748" s="565"/>
      <c r="B4748" s="565"/>
      <c r="C4748" s="565"/>
      <c r="D4748" s="564"/>
      <c r="E4748" s="5"/>
      <c r="F4748"/>
      <c r="G4748" s="5"/>
      <c r="I4748" s="232"/>
    </row>
    <row r="4749" spans="1:9" x14ac:dyDescent="0.25">
      <c r="A4749" s="565"/>
      <c r="B4749" s="565"/>
      <c r="C4749" s="565"/>
      <c r="D4749" s="564"/>
      <c r="E4749" s="5"/>
      <c r="F4749"/>
      <c r="G4749" s="5"/>
      <c r="I4749" s="232"/>
    </row>
    <row r="4750" spans="1:9" x14ac:dyDescent="0.25">
      <c r="A4750" s="565"/>
      <c r="B4750" s="565"/>
      <c r="C4750" s="565"/>
      <c r="D4750" s="564"/>
      <c r="E4750" s="5"/>
      <c r="F4750"/>
      <c r="G4750" s="5"/>
      <c r="I4750" s="232"/>
    </row>
    <row r="4751" spans="1:9" x14ac:dyDescent="0.25">
      <c r="A4751" s="565"/>
      <c r="B4751" s="565"/>
      <c r="C4751" s="565"/>
      <c r="D4751" s="564"/>
      <c r="E4751" s="5"/>
      <c r="F4751"/>
      <c r="G4751" s="5"/>
      <c r="I4751" s="232"/>
    </row>
    <row r="4752" spans="1:9" x14ac:dyDescent="0.25">
      <c r="A4752" s="567"/>
      <c r="B4752" s="565"/>
      <c r="C4752" s="565"/>
      <c r="D4752" s="564"/>
      <c r="E4752" s="5"/>
      <c r="F4752"/>
      <c r="G4752" s="5"/>
      <c r="I4752" s="232"/>
    </row>
    <row r="4753" spans="1:9" x14ac:dyDescent="0.25">
      <c r="A4753" s="565"/>
      <c r="B4753" s="565"/>
      <c r="C4753" s="565"/>
      <c r="D4753" s="564"/>
      <c r="E4753" s="5"/>
      <c r="F4753"/>
      <c r="G4753" s="5"/>
      <c r="I4753" s="232"/>
    </row>
    <row r="4754" spans="1:9" x14ac:dyDescent="0.25">
      <c r="A4754" s="565"/>
      <c r="B4754" s="565"/>
      <c r="C4754" s="565"/>
      <c r="D4754" s="564"/>
      <c r="E4754" s="5"/>
      <c r="F4754"/>
      <c r="G4754" s="5"/>
      <c r="I4754" s="232"/>
    </row>
    <row r="4755" spans="1:9" x14ac:dyDescent="0.25">
      <c r="A4755" s="565"/>
      <c r="B4755" s="565"/>
      <c r="C4755" s="565"/>
      <c r="D4755" s="564"/>
      <c r="E4755" s="5"/>
      <c r="F4755"/>
      <c r="G4755" s="5"/>
      <c r="I4755" s="232"/>
    </row>
    <row r="4756" spans="1:9" x14ac:dyDescent="0.25">
      <c r="A4756" s="565"/>
      <c r="B4756" s="565"/>
      <c r="C4756" s="565"/>
      <c r="D4756" s="564"/>
      <c r="E4756" s="5"/>
      <c r="F4756"/>
      <c r="G4756" s="5"/>
      <c r="I4756" s="232"/>
    </row>
    <row r="4757" spans="1:9" x14ac:dyDescent="0.25">
      <c r="A4757" s="565"/>
      <c r="B4757" s="565"/>
      <c r="C4757" s="565"/>
      <c r="D4757" s="564"/>
      <c r="E4757" s="5"/>
      <c r="F4757"/>
      <c r="G4757" s="5"/>
      <c r="I4757" s="232"/>
    </row>
    <row r="4758" spans="1:9" x14ac:dyDescent="0.25">
      <c r="A4758" s="565"/>
      <c r="B4758" s="565"/>
      <c r="C4758" s="565"/>
      <c r="D4758" s="564"/>
      <c r="E4758" s="5"/>
      <c r="F4758"/>
      <c r="G4758" s="5"/>
      <c r="I4758" s="232"/>
    </row>
    <row r="4759" spans="1:9" x14ac:dyDescent="0.25">
      <c r="A4759" s="565"/>
      <c r="B4759" s="565"/>
      <c r="C4759" s="565"/>
      <c r="D4759" s="564"/>
      <c r="E4759" s="5"/>
      <c r="F4759"/>
      <c r="G4759" s="5"/>
      <c r="I4759" s="232"/>
    </row>
    <row r="4760" spans="1:9" x14ac:dyDescent="0.25">
      <c r="A4760" s="565"/>
      <c r="B4760" s="565"/>
      <c r="C4760" s="565"/>
      <c r="D4760" s="564"/>
      <c r="E4760" s="5"/>
      <c r="F4760"/>
      <c r="G4760" s="5"/>
      <c r="I4760" s="232"/>
    </row>
    <row r="4761" spans="1:9" x14ac:dyDescent="0.25">
      <c r="A4761" s="565"/>
      <c r="B4761" s="565"/>
      <c r="C4761" s="565"/>
      <c r="D4761" s="564"/>
      <c r="E4761" s="5"/>
      <c r="F4761"/>
      <c r="G4761" s="5"/>
      <c r="I4761" s="232"/>
    </row>
    <row r="4762" spans="1:9" x14ac:dyDescent="0.25">
      <c r="A4762" s="565"/>
      <c r="B4762" s="565"/>
      <c r="C4762" s="565"/>
      <c r="D4762" s="564"/>
      <c r="E4762" s="5"/>
      <c r="F4762"/>
      <c r="G4762" s="5"/>
      <c r="I4762" s="232"/>
    </row>
    <row r="4763" spans="1:9" x14ac:dyDescent="0.25">
      <c r="A4763" s="565"/>
      <c r="B4763" s="565"/>
      <c r="C4763" s="565"/>
      <c r="D4763" s="564"/>
      <c r="E4763" s="5"/>
      <c r="F4763"/>
      <c r="G4763" s="5"/>
      <c r="I4763" s="232"/>
    </row>
    <row r="4764" spans="1:9" x14ac:dyDescent="0.25">
      <c r="A4764" s="565"/>
      <c r="B4764" s="565"/>
      <c r="C4764" s="565"/>
      <c r="D4764" s="564"/>
      <c r="E4764" s="5"/>
      <c r="F4764"/>
      <c r="G4764" s="5"/>
      <c r="I4764" s="232"/>
    </row>
    <row r="4765" spans="1:9" x14ac:dyDescent="0.25">
      <c r="A4765" s="565"/>
      <c r="B4765" s="565"/>
      <c r="C4765" s="565"/>
      <c r="D4765" s="564"/>
      <c r="E4765" s="5"/>
      <c r="F4765"/>
      <c r="G4765" s="5"/>
      <c r="I4765" s="232"/>
    </row>
    <row r="4766" spans="1:9" x14ac:dyDescent="0.25">
      <c r="A4766" s="565"/>
      <c r="B4766" s="565"/>
      <c r="C4766" s="565"/>
      <c r="D4766" s="564"/>
      <c r="E4766" s="5"/>
      <c r="F4766"/>
      <c r="G4766" s="5"/>
      <c r="I4766" s="232"/>
    </row>
    <row r="4767" spans="1:9" x14ac:dyDescent="0.25">
      <c r="A4767" s="565"/>
      <c r="B4767" s="565"/>
      <c r="C4767" s="565"/>
      <c r="D4767" s="564"/>
      <c r="E4767" s="5"/>
      <c r="F4767"/>
      <c r="G4767" s="5"/>
      <c r="I4767" s="232"/>
    </row>
    <row r="4768" spans="1:9" x14ac:dyDescent="0.25">
      <c r="A4768" s="565"/>
      <c r="B4768" s="565"/>
      <c r="C4768" s="565"/>
      <c r="D4768" s="564"/>
      <c r="E4768" s="5"/>
      <c r="F4768"/>
      <c r="G4768" s="5"/>
      <c r="I4768" s="232"/>
    </row>
    <row r="4769" spans="1:9" x14ac:dyDescent="0.25">
      <c r="A4769" s="565"/>
      <c r="B4769" s="565"/>
      <c r="C4769" s="565"/>
      <c r="D4769" s="564"/>
      <c r="E4769" s="5"/>
      <c r="F4769"/>
      <c r="G4769" s="5"/>
      <c r="I4769" s="232"/>
    </row>
    <row r="4770" spans="1:9" x14ac:dyDescent="0.25">
      <c r="A4770" s="565"/>
      <c r="B4770" s="565"/>
      <c r="C4770" s="565"/>
      <c r="D4770" s="564"/>
      <c r="E4770" s="5"/>
      <c r="F4770"/>
      <c r="G4770" s="5"/>
      <c r="I4770" s="232"/>
    </row>
    <row r="4771" spans="1:9" x14ac:dyDescent="0.25">
      <c r="A4771" s="565"/>
      <c r="B4771" s="565"/>
      <c r="C4771" s="565"/>
      <c r="D4771" s="564"/>
      <c r="E4771" s="5"/>
      <c r="F4771"/>
      <c r="G4771" s="5"/>
      <c r="I4771" s="232"/>
    </row>
    <row r="4772" spans="1:9" x14ac:dyDescent="0.25">
      <c r="A4772" s="565"/>
      <c r="B4772" s="565"/>
      <c r="C4772" s="565"/>
      <c r="D4772" s="564"/>
      <c r="E4772" s="5"/>
      <c r="F4772"/>
      <c r="G4772" s="5"/>
      <c r="I4772" s="232"/>
    </row>
    <row r="4773" spans="1:9" x14ac:dyDescent="0.25">
      <c r="A4773" s="565"/>
      <c r="B4773" s="565"/>
      <c r="C4773" s="565"/>
      <c r="D4773" s="564"/>
      <c r="E4773" s="5"/>
      <c r="F4773"/>
      <c r="G4773" s="5"/>
      <c r="I4773" s="232"/>
    </row>
    <row r="4774" spans="1:9" x14ac:dyDescent="0.25">
      <c r="A4774" s="565"/>
      <c r="B4774" s="565"/>
      <c r="C4774" s="565"/>
      <c r="D4774" s="564"/>
      <c r="E4774" s="5"/>
      <c r="F4774"/>
      <c r="G4774" s="5"/>
      <c r="I4774" s="232"/>
    </row>
    <row r="4775" spans="1:9" x14ac:dyDescent="0.25">
      <c r="A4775" s="565"/>
      <c r="B4775" s="565"/>
      <c r="C4775" s="565"/>
      <c r="D4775" s="564"/>
      <c r="E4775" s="5"/>
      <c r="F4775"/>
      <c r="G4775" s="5"/>
      <c r="I4775" s="232"/>
    </row>
    <row r="4776" spans="1:9" x14ac:dyDescent="0.25">
      <c r="A4776" s="565"/>
      <c r="B4776" s="565"/>
      <c r="C4776" s="565"/>
      <c r="D4776" s="564"/>
      <c r="E4776" s="5"/>
      <c r="F4776"/>
      <c r="G4776" s="5"/>
      <c r="I4776" s="232"/>
    </row>
    <row r="4777" spans="1:9" x14ac:dyDescent="0.25">
      <c r="A4777" s="565"/>
      <c r="B4777" s="565"/>
      <c r="C4777" s="565"/>
      <c r="D4777" s="564"/>
      <c r="E4777" s="5"/>
      <c r="F4777"/>
      <c r="G4777" s="5"/>
      <c r="I4777" s="232"/>
    </row>
    <row r="4778" spans="1:9" x14ac:dyDescent="0.25">
      <c r="A4778" s="565"/>
      <c r="B4778" s="565"/>
      <c r="C4778" s="565"/>
      <c r="D4778" s="564"/>
      <c r="E4778" s="5"/>
      <c r="F4778"/>
      <c r="G4778" s="5"/>
      <c r="I4778" s="232"/>
    </row>
    <row r="4779" spans="1:9" x14ac:dyDescent="0.25">
      <c r="A4779" s="565"/>
      <c r="B4779" s="565"/>
      <c r="C4779" s="565"/>
      <c r="D4779" s="564"/>
      <c r="E4779" s="5"/>
      <c r="F4779"/>
      <c r="G4779" s="5"/>
      <c r="I4779" s="232"/>
    </row>
    <row r="4780" spans="1:9" x14ac:dyDescent="0.25">
      <c r="A4780" s="565"/>
      <c r="B4780" s="565"/>
      <c r="C4780" s="565"/>
      <c r="D4780" s="564"/>
      <c r="E4780" s="5"/>
      <c r="F4780"/>
      <c r="G4780" s="5"/>
      <c r="I4780" s="232"/>
    </row>
    <row r="4781" spans="1:9" x14ac:dyDescent="0.25">
      <c r="A4781" s="565"/>
      <c r="B4781" s="565"/>
      <c r="C4781" s="565"/>
      <c r="D4781" s="564"/>
      <c r="E4781" s="5"/>
      <c r="F4781"/>
      <c r="G4781" s="5"/>
      <c r="I4781" s="232"/>
    </row>
    <row r="4782" spans="1:9" x14ac:dyDescent="0.25">
      <c r="A4782" s="565"/>
      <c r="B4782" s="565"/>
      <c r="C4782" s="565"/>
      <c r="D4782" s="564"/>
      <c r="E4782" s="5"/>
      <c r="F4782"/>
      <c r="G4782" s="5"/>
      <c r="I4782" s="232"/>
    </row>
    <row r="4783" spans="1:9" x14ac:dyDescent="0.25">
      <c r="A4783" s="565"/>
      <c r="B4783" s="565"/>
      <c r="C4783" s="565"/>
      <c r="D4783" s="564"/>
      <c r="E4783" s="5"/>
      <c r="F4783"/>
      <c r="G4783" s="5"/>
      <c r="I4783" s="232"/>
    </row>
    <row r="4784" spans="1:9" x14ac:dyDescent="0.25">
      <c r="A4784" s="565"/>
      <c r="B4784" s="565"/>
      <c r="C4784" s="565"/>
      <c r="D4784" s="564"/>
      <c r="E4784" s="5"/>
      <c r="F4784"/>
      <c r="G4784" s="5"/>
      <c r="I4784" s="232"/>
    </row>
    <row r="4785" spans="1:9" x14ac:dyDescent="0.25">
      <c r="A4785" s="565"/>
      <c r="B4785" s="565"/>
      <c r="C4785" s="565"/>
      <c r="D4785" s="564"/>
      <c r="E4785" s="5"/>
      <c r="F4785"/>
      <c r="G4785" s="5"/>
      <c r="I4785" s="232"/>
    </row>
    <row r="4786" spans="1:9" x14ac:dyDescent="0.25">
      <c r="A4786" s="565"/>
      <c r="B4786" s="565"/>
      <c r="C4786" s="565"/>
      <c r="D4786" s="564"/>
      <c r="E4786" s="5"/>
      <c r="F4786"/>
      <c r="G4786" s="5"/>
      <c r="I4786" s="232"/>
    </row>
    <row r="4787" spans="1:9" x14ac:dyDescent="0.25">
      <c r="A4787" s="565"/>
      <c r="B4787" s="565"/>
      <c r="C4787" s="565"/>
      <c r="D4787" s="564"/>
      <c r="E4787" s="5"/>
      <c r="F4787"/>
      <c r="G4787" s="5"/>
      <c r="I4787" s="232"/>
    </row>
    <row r="4788" spans="1:9" x14ac:dyDescent="0.25">
      <c r="A4788" s="565"/>
      <c r="B4788" s="565"/>
      <c r="C4788" s="565"/>
      <c r="D4788" s="564"/>
      <c r="E4788" s="5"/>
      <c r="F4788"/>
      <c r="G4788" s="5"/>
      <c r="I4788" s="232"/>
    </row>
    <row r="4789" spans="1:9" x14ac:dyDescent="0.25">
      <c r="A4789" s="565"/>
      <c r="B4789" s="565"/>
      <c r="C4789" s="565"/>
      <c r="D4789" s="564"/>
      <c r="E4789" s="5"/>
      <c r="F4789"/>
      <c r="G4789" s="5"/>
      <c r="I4789" s="232"/>
    </row>
    <row r="4790" spans="1:9" x14ac:dyDescent="0.25">
      <c r="A4790" s="565"/>
      <c r="B4790" s="565"/>
      <c r="C4790" s="565"/>
      <c r="D4790" s="564"/>
      <c r="E4790" s="5"/>
      <c r="F4790"/>
      <c r="G4790" s="5"/>
      <c r="I4790" s="232"/>
    </row>
    <row r="4791" spans="1:9" x14ac:dyDescent="0.25">
      <c r="A4791" s="565"/>
      <c r="B4791" s="565"/>
      <c r="C4791" s="565"/>
      <c r="D4791" s="564"/>
      <c r="E4791" s="5"/>
      <c r="F4791"/>
      <c r="G4791" s="5"/>
      <c r="I4791" s="232"/>
    </row>
    <row r="4792" spans="1:9" x14ac:dyDescent="0.25">
      <c r="A4792" s="565"/>
      <c r="B4792" s="565"/>
      <c r="C4792" s="565"/>
      <c r="D4792" s="564"/>
      <c r="E4792" s="5"/>
      <c r="F4792"/>
      <c r="G4792" s="5"/>
      <c r="I4792" s="232"/>
    </row>
    <row r="4793" spans="1:9" x14ac:dyDescent="0.25">
      <c r="A4793" s="565"/>
      <c r="B4793" s="565"/>
      <c r="C4793" s="565"/>
      <c r="D4793" s="564"/>
      <c r="E4793" s="5"/>
      <c r="F4793"/>
      <c r="G4793" s="5"/>
      <c r="I4793" s="232"/>
    </row>
    <row r="4794" spans="1:9" x14ac:dyDescent="0.25">
      <c r="A4794" s="565"/>
      <c r="B4794" s="565"/>
      <c r="C4794" s="565"/>
      <c r="D4794" s="564"/>
      <c r="E4794" s="5"/>
      <c r="F4794"/>
      <c r="G4794" s="5"/>
      <c r="I4794" s="232"/>
    </row>
    <row r="4795" spans="1:9" x14ac:dyDescent="0.25">
      <c r="A4795" s="565"/>
      <c r="B4795" s="565"/>
      <c r="C4795" s="565"/>
      <c r="D4795" s="564"/>
      <c r="E4795" s="5"/>
      <c r="F4795"/>
      <c r="G4795" s="5"/>
      <c r="I4795" s="232"/>
    </row>
    <row r="4796" spans="1:9" x14ac:dyDescent="0.25">
      <c r="A4796" s="565"/>
      <c r="B4796" s="565"/>
      <c r="C4796" s="565"/>
      <c r="D4796" s="564"/>
      <c r="E4796" s="5"/>
      <c r="F4796"/>
      <c r="G4796" s="5"/>
      <c r="I4796" s="232"/>
    </row>
    <row r="4797" spans="1:9" x14ac:dyDescent="0.25">
      <c r="A4797" s="565"/>
      <c r="B4797" s="565"/>
      <c r="C4797" s="565"/>
      <c r="D4797" s="564"/>
      <c r="E4797" s="5"/>
      <c r="F4797"/>
      <c r="G4797" s="5"/>
      <c r="I4797" s="232"/>
    </row>
    <row r="4798" spans="1:9" x14ac:dyDescent="0.25">
      <c r="A4798" s="565"/>
      <c r="B4798" s="565"/>
      <c r="C4798" s="565"/>
      <c r="D4798" s="564"/>
      <c r="E4798" s="5"/>
      <c r="F4798"/>
      <c r="G4798" s="5"/>
      <c r="I4798" s="232"/>
    </row>
    <row r="4799" spans="1:9" x14ac:dyDescent="0.25">
      <c r="A4799" s="565"/>
      <c r="B4799" s="565"/>
      <c r="C4799" s="565"/>
      <c r="D4799" s="564"/>
      <c r="E4799" s="5"/>
      <c r="F4799"/>
      <c r="G4799" s="5"/>
      <c r="I4799" s="232"/>
    </row>
    <row r="4800" spans="1:9" x14ac:dyDescent="0.25">
      <c r="A4800" s="565"/>
      <c r="B4800" s="565"/>
      <c r="C4800" s="565"/>
      <c r="D4800" s="564"/>
      <c r="E4800" s="5"/>
      <c r="F4800"/>
      <c r="G4800" s="5"/>
      <c r="I4800" s="232"/>
    </row>
    <row r="4801" spans="1:9" x14ac:dyDescent="0.25">
      <c r="A4801" s="565"/>
      <c r="B4801" s="565"/>
      <c r="C4801" s="565"/>
      <c r="D4801" s="564"/>
      <c r="E4801" s="5"/>
      <c r="F4801"/>
      <c r="G4801" s="5"/>
      <c r="I4801" s="232"/>
    </row>
    <row r="4802" spans="1:9" x14ac:dyDescent="0.25">
      <c r="A4802" s="565"/>
      <c r="B4802" s="565"/>
      <c r="C4802" s="565"/>
      <c r="D4802" s="564"/>
      <c r="E4802" s="5"/>
      <c r="F4802"/>
      <c r="G4802" s="5"/>
      <c r="I4802" s="232"/>
    </row>
    <row r="4803" spans="1:9" x14ac:dyDescent="0.25">
      <c r="A4803" s="565"/>
      <c r="B4803" s="565"/>
      <c r="C4803" s="565"/>
      <c r="D4803" s="564"/>
      <c r="E4803" s="5"/>
      <c r="F4803"/>
      <c r="G4803" s="5"/>
      <c r="I4803" s="232"/>
    </row>
    <row r="4804" spans="1:9" x14ac:dyDescent="0.25">
      <c r="A4804" s="565"/>
      <c r="B4804" s="565"/>
      <c r="C4804" s="565"/>
      <c r="D4804" s="564"/>
      <c r="E4804" s="5"/>
      <c r="F4804"/>
      <c r="G4804" s="5"/>
      <c r="I4804" s="232"/>
    </row>
    <row r="4805" spans="1:9" x14ac:dyDescent="0.25">
      <c r="A4805" s="565"/>
      <c r="B4805" s="565"/>
      <c r="C4805" s="565"/>
      <c r="D4805" s="564"/>
      <c r="E4805" s="5"/>
      <c r="F4805"/>
      <c r="G4805" s="5"/>
      <c r="I4805" s="232"/>
    </row>
    <row r="4806" spans="1:9" x14ac:dyDescent="0.25">
      <c r="A4806" s="565"/>
      <c r="B4806" s="565"/>
      <c r="C4806" s="565"/>
      <c r="D4806" s="564"/>
      <c r="E4806" s="5"/>
      <c r="F4806"/>
      <c r="G4806" s="5"/>
      <c r="I4806" s="232"/>
    </row>
    <row r="4807" spans="1:9" x14ac:dyDescent="0.25">
      <c r="A4807" s="565"/>
      <c r="B4807" s="565"/>
      <c r="C4807" s="565"/>
      <c r="D4807" s="564"/>
      <c r="E4807" s="5"/>
      <c r="F4807"/>
      <c r="G4807" s="5"/>
      <c r="I4807" s="232"/>
    </row>
    <row r="4808" spans="1:9" x14ac:dyDescent="0.25">
      <c r="A4808" s="565"/>
      <c r="B4808" s="565"/>
      <c r="C4808" s="565"/>
      <c r="D4808" s="564"/>
      <c r="E4808" s="5"/>
      <c r="F4808"/>
      <c r="G4808" s="5"/>
      <c r="I4808" s="232"/>
    </row>
    <row r="4809" spans="1:9" x14ac:dyDescent="0.25">
      <c r="A4809" s="565"/>
      <c r="B4809" s="565"/>
      <c r="C4809" s="565"/>
      <c r="D4809" s="564"/>
      <c r="E4809" s="5"/>
      <c r="F4809"/>
      <c r="G4809" s="5"/>
      <c r="I4809" s="232"/>
    </row>
    <row r="4810" spans="1:9" x14ac:dyDescent="0.25">
      <c r="A4810" s="565"/>
      <c r="B4810" s="565"/>
      <c r="C4810" s="565"/>
      <c r="D4810" s="564"/>
      <c r="E4810" s="5"/>
      <c r="F4810"/>
      <c r="G4810" s="5"/>
      <c r="I4810" s="232"/>
    </row>
    <row r="4811" spans="1:9" x14ac:dyDescent="0.25">
      <c r="A4811" s="565"/>
      <c r="B4811" s="565"/>
      <c r="C4811" s="565"/>
      <c r="D4811" s="564"/>
      <c r="E4811" s="5"/>
      <c r="F4811"/>
      <c r="G4811" s="5"/>
      <c r="I4811" s="232"/>
    </row>
    <row r="4812" spans="1:9" x14ac:dyDescent="0.25">
      <c r="A4812" s="565"/>
      <c r="B4812" s="565"/>
      <c r="C4812" s="565"/>
      <c r="D4812" s="564"/>
      <c r="E4812" s="5"/>
      <c r="F4812"/>
      <c r="G4812" s="5"/>
      <c r="I4812" s="232"/>
    </row>
    <row r="4813" spans="1:9" x14ac:dyDescent="0.25">
      <c r="A4813" s="565"/>
      <c r="B4813" s="565"/>
      <c r="C4813" s="565"/>
      <c r="D4813" s="564"/>
      <c r="E4813" s="5"/>
      <c r="F4813"/>
      <c r="G4813" s="5"/>
      <c r="I4813" s="232"/>
    </row>
    <row r="4814" spans="1:9" x14ac:dyDescent="0.25">
      <c r="A4814" s="565"/>
      <c r="B4814" s="565"/>
      <c r="C4814" s="565"/>
      <c r="D4814" s="564"/>
      <c r="E4814" s="5"/>
      <c r="F4814"/>
      <c r="G4814" s="5"/>
      <c r="I4814" s="232"/>
    </row>
    <row r="4815" spans="1:9" x14ac:dyDescent="0.25">
      <c r="A4815" s="565"/>
      <c r="B4815" s="565"/>
      <c r="C4815" s="565"/>
      <c r="D4815" s="564"/>
      <c r="E4815" s="5"/>
      <c r="F4815"/>
      <c r="G4815" s="5"/>
      <c r="I4815" s="232"/>
    </row>
    <row r="4816" spans="1:9" x14ac:dyDescent="0.25">
      <c r="A4816" s="565"/>
      <c r="B4816" s="565"/>
      <c r="C4816" s="565"/>
      <c r="D4816" s="564"/>
      <c r="E4816" s="5"/>
      <c r="F4816"/>
      <c r="G4816" s="5"/>
      <c r="I4816" s="232"/>
    </row>
    <row r="4817" spans="1:9" x14ac:dyDescent="0.25">
      <c r="A4817" s="565"/>
      <c r="B4817" s="565"/>
      <c r="C4817" s="565"/>
      <c r="D4817" s="564"/>
      <c r="E4817" s="5"/>
      <c r="F4817"/>
      <c r="G4817" s="5"/>
      <c r="I4817" s="232"/>
    </row>
    <row r="4818" spans="1:9" x14ac:dyDescent="0.25">
      <c r="A4818" s="565"/>
      <c r="B4818" s="565"/>
      <c r="C4818" s="565"/>
      <c r="D4818" s="564"/>
      <c r="E4818" s="5"/>
      <c r="F4818"/>
      <c r="G4818" s="5"/>
      <c r="I4818" s="232"/>
    </row>
    <row r="4819" spans="1:9" x14ac:dyDescent="0.25">
      <c r="A4819" s="565"/>
      <c r="B4819" s="565"/>
      <c r="C4819" s="565"/>
      <c r="D4819" s="564"/>
      <c r="E4819" s="5"/>
      <c r="F4819"/>
      <c r="G4819" s="5"/>
      <c r="I4819" s="232"/>
    </row>
    <row r="4820" spans="1:9" x14ac:dyDescent="0.25">
      <c r="A4820" s="565"/>
      <c r="B4820" s="565"/>
      <c r="C4820" s="565"/>
      <c r="D4820" s="564"/>
      <c r="E4820" s="5"/>
      <c r="F4820"/>
      <c r="G4820" s="5"/>
      <c r="I4820" s="232"/>
    </row>
    <row r="4821" spans="1:9" x14ac:dyDescent="0.25">
      <c r="A4821" s="565"/>
      <c r="B4821" s="565"/>
      <c r="C4821" s="565"/>
      <c r="D4821" s="564"/>
      <c r="E4821" s="5"/>
      <c r="F4821"/>
      <c r="G4821" s="5"/>
      <c r="I4821" s="232"/>
    </row>
    <row r="4822" spans="1:9" x14ac:dyDescent="0.25">
      <c r="A4822" s="565"/>
      <c r="B4822" s="565"/>
      <c r="C4822" s="565"/>
      <c r="D4822" s="564"/>
      <c r="E4822" s="5"/>
      <c r="F4822"/>
      <c r="G4822" s="5"/>
      <c r="I4822" s="232"/>
    </row>
    <row r="4823" spans="1:9" x14ac:dyDescent="0.25">
      <c r="A4823" s="565"/>
      <c r="B4823" s="565"/>
      <c r="C4823" s="565"/>
      <c r="D4823" s="564"/>
      <c r="E4823" s="5"/>
      <c r="F4823"/>
      <c r="G4823" s="5"/>
      <c r="I4823" s="232"/>
    </row>
    <row r="4824" spans="1:9" x14ac:dyDescent="0.25">
      <c r="A4824" s="565"/>
      <c r="B4824" s="565"/>
      <c r="C4824" s="565"/>
      <c r="D4824" s="564"/>
      <c r="E4824" s="5"/>
      <c r="F4824"/>
      <c r="G4824" s="5"/>
      <c r="I4824" s="232"/>
    </row>
    <row r="4825" spans="1:9" x14ac:dyDescent="0.25">
      <c r="A4825" s="565"/>
      <c r="B4825" s="565"/>
      <c r="C4825" s="565"/>
      <c r="D4825" s="564"/>
      <c r="E4825" s="5"/>
      <c r="F4825"/>
      <c r="G4825" s="5"/>
      <c r="I4825" s="232"/>
    </row>
    <row r="4826" spans="1:9" x14ac:dyDescent="0.25">
      <c r="A4826" s="565"/>
      <c r="B4826" s="565"/>
      <c r="C4826" s="565"/>
      <c r="D4826" s="564"/>
      <c r="E4826" s="5"/>
      <c r="F4826"/>
      <c r="G4826" s="5"/>
      <c r="I4826" s="232"/>
    </row>
    <row r="4827" spans="1:9" x14ac:dyDescent="0.25">
      <c r="A4827" s="565"/>
      <c r="B4827" s="565"/>
      <c r="C4827" s="565"/>
      <c r="D4827" s="564"/>
      <c r="E4827" s="5"/>
      <c r="F4827"/>
      <c r="G4827" s="5"/>
      <c r="I4827" s="232"/>
    </row>
    <row r="4828" spans="1:9" x14ac:dyDescent="0.25">
      <c r="A4828" s="565"/>
      <c r="B4828" s="565"/>
      <c r="C4828" s="565"/>
      <c r="D4828" s="564"/>
      <c r="E4828" s="5"/>
      <c r="F4828"/>
      <c r="G4828" s="5"/>
      <c r="I4828" s="232"/>
    </row>
    <row r="4829" spans="1:9" x14ac:dyDescent="0.25">
      <c r="A4829" s="565"/>
      <c r="B4829" s="565"/>
      <c r="C4829" s="565"/>
      <c r="D4829" s="564"/>
      <c r="E4829" s="5"/>
      <c r="F4829"/>
      <c r="G4829" s="5"/>
      <c r="I4829" s="232"/>
    </row>
    <row r="4830" spans="1:9" x14ac:dyDescent="0.25">
      <c r="A4830" s="565"/>
      <c r="B4830" s="565"/>
      <c r="C4830" s="565"/>
      <c r="D4830" s="564"/>
      <c r="E4830" s="5"/>
      <c r="F4830"/>
      <c r="G4830" s="5"/>
      <c r="I4830" s="232"/>
    </row>
    <row r="4831" spans="1:9" x14ac:dyDescent="0.25">
      <c r="A4831" s="565"/>
      <c r="B4831" s="565"/>
      <c r="C4831" s="565"/>
      <c r="D4831" s="564"/>
      <c r="E4831" s="5"/>
      <c r="F4831"/>
      <c r="G4831" s="5"/>
      <c r="I4831" s="232"/>
    </row>
    <row r="4832" spans="1:9" x14ac:dyDescent="0.25">
      <c r="A4832" s="565"/>
      <c r="B4832" s="565"/>
      <c r="C4832" s="565"/>
      <c r="D4832" s="564"/>
      <c r="E4832" s="5"/>
      <c r="F4832"/>
      <c r="G4832" s="5"/>
      <c r="I4832" s="232"/>
    </row>
    <row r="4833" spans="1:9" x14ac:dyDescent="0.25">
      <c r="A4833" s="565"/>
      <c r="B4833" s="565"/>
      <c r="C4833" s="565"/>
      <c r="D4833" s="564"/>
      <c r="E4833" s="5"/>
      <c r="F4833"/>
      <c r="G4833" s="5"/>
      <c r="I4833" s="232"/>
    </row>
    <row r="4834" spans="1:9" x14ac:dyDescent="0.25">
      <c r="A4834" s="565"/>
      <c r="B4834" s="565"/>
      <c r="C4834" s="565"/>
      <c r="D4834" s="564"/>
      <c r="E4834" s="5"/>
      <c r="F4834"/>
      <c r="G4834" s="5"/>
      <c r="I4834" s="232"/>
    </row>
    <row r="4835" spans="1:9" x14ac:dyDescent="0.25">
      <c r="A4835" s="565"/>
      <c r="B4835" s="565"/>
      <c r="C4835" s="565"/>
      <c r="D4835" s="564"/>
      <c r="E4835" s="5"/>
      <c r="F4835"/>
      <c r="G4835" s="5"/>
      <c r="I4835" s="232"/>
    </row>
    <row r="4836" spans="1:9" x14ac:dyDescent="0.25">
      <c r="A4836" s="565"/>
      <c r="B4836" s="565"/>
      <c r="C4836" s="565"/>
      <c r="D4836" s="564"/>
      <c r="E4836" s="5"/>
      <c r="F4836"/>
      <c r="G4836" s="5"/>
      <c r="I4836" s="232"/>
    </row>
    <row r="4837" spans="1:9" x14ac:dyDescent="0.25">
      <c r="A4837" s="565"/>
      <c r="B4837" s="565"/>
      <c r="C4837" s="565"/>
      <c r="D4837" s="564"/>
      <c r="E4837" s="5"/>
      <c r="F4837"/>
      <c r="G4837" s="5"/>
      <c r="I4837" s="232"/>
    </row>
    <row r="4838" spans="1:9" x14ac:dyDescent="0.25">
      <c r="A4838" s="565"/>
      <c r="B4838" s="565"/>
      <c r="C4838" s="565"/>
      <c r="D4838" s="564"/>
      <c r="E4838" s="5"/>
      <c r="F4838"/>
      <c r="G4838" s="5"/>
      <c r="I4838" s="232"/>
    </row>
    <row r="4839" spans="1:9" x14ac:dyDescent="0.25">
      <c r="A4839" s="565"/>
      <c r="B4839" s="565"/>
      <c r="C4839" s="565"/>
      <c r="D4839" s="564"/>
      <c r="E4839" s="5"/>
      <c r="F4839"/>
      <c r="G4839" s="5"/>
      <c r="I4839" s="232"/>
    </row>
    <row r="4840" spans="1:9" x14ac:dyDescent="0.25">
      <c r="A4840" s="565"/>
      <c r="B4840" s="565"/>
      <c r="C4840" s="565"/>
      <c r="D4840" s="564"/>
      <c r="E4840" s="5"/>
      <c r="F4840"/>
      <c r="G4840" s="5"/>
      <c r="I4840" s="232"/>
    </row>
    <row r="4841" spans="1:9" x14ac:dyDescent="0.25">
      <c r="A4841" s="565"/>
      <c r="B4841" s="565"/>
      <c r="C4841" s="565"/>
      <c r="D4841" s="564"/>
      <c r="E4841" s="5"/>
      <c r="F4841"/>
      <c r="G4841" s="5"/>
      <c r="I4841" s="232"/>
    </row>
    <row r="4842" spans="1:9" x14ac:dyDescent="0.25">
      <c r="A4842" s="565"/>
      <c r="B4842" s="565"/>
      <c r="C4842" s="565"/>
      <c r="D4842" s="564"/>
      <c r="E4842" s="5"/>
      <c r="F4842"/>
      <c r="G4842" s="5"/>
      <c r="I4842" s="232"/>
    </row>
    <row r="4843" spans="1:9" x14ac:dyDescent="0.25">
      <c r="A4843" s="565"/>
      <c r="B4843" s="565"/>
      <c r="C4843" s="565"/>
      <c r="D4843" s="564"/>
      <c r="E4843" s="5"/>
      <c r="F4843"/>
      <c r="G4843" s="5"/>
      <c r="I4843" s="232"/>
    </row>
    <row r="4844" spans="1:9" x14ac:dyDescent="0.25">
      <c r="A4844" s="565"/>
      <c r="B4844" s="565"/>
      <c r="C4844" s="565"/>
      <c r="D4844" s="564"/>
      <c r="E4844" s="5"/>
      <c r="F4844"/>
      <c r="G4844" s="5"/>
      <c r="I4844" s="232"/>
    </row>
    <row r="4845" spans="1:9" x14ac:dyDescent="0.25">
      <c r="A4845" s="565"/>
      <c r="B4845" s="565"/>
      <c r="C4845" s="565"/>
      <c r="D4845" s="564"/>
      <c r="E4845" s="5"/>
      <c r="F4845"/>
      <c r="G4845" s="5"/>
      <c r="I4845" s="232"/>
    </row>
    <row r="4846" spans="1:9" x14ac:dyDescent="0.25">
      <c r="A4846" s="565"/>
      <c r="B4846" s="565"/>
      <c r="C4846" s="565"/>
      <c r="D4846" s="564"/>
      <c r="E4846" s="5"/>
      <c r="F4846"/>
      <c r="G4846" s="5"/>
      <c r="I4846" s="232"/>
    </row>
    <row r="4847" spans="1:9" x14ac:dyDescent="0.25">
      <c r="A4847" s="565"/>
      <c r="B4847" s="565"/>
      <c r="C4847" s="565"/>
      <c r="D4847" s="564"/>
      <c r="E4847" s="5"/>
      <c r="F4847"/>
      <c r="G4847" s="5"/>
      <c r="I4847" s="232"/>
    </row>
    <row r="4848" spans="1:9" x14ac:dyDescent="0.25">
      <c r="A4848" s="565"/>
      <c r="B4848" s="565"/>
      <c r="C4848" s="565"/>
      <c r="D4848" s="564"/>
      <c r="E4848" s="5"/>
      <c r="F4848"/>
      <c r="G4848" s="5"/>
      <c r="I4848" s="232"/>
    </row>
    <row r="4849" spans="1:9" x14ac:dyDescent="0.25">
      <c r="A4849" s="565"/>
      <c r="B4849" s="565"/>
      <c r="C4849" s="565"/>
      <c r="D4849" s="564"/>
      <c r="E4849" s="5"/>
      <c r="F4849"/>
      <c r="G4849" s="5"/>
      <c r="I4849" s="232"/>
    </row>
    <row r="4850" spans="1:9" x14ac:dyDescent="0.25">
      <c r="A4850" s="565"/>
      <c r="B4850" s="565"/>
      <c r="C4850" s="565"/>
      <c r="D4850" s="564"/>
      <c r="E4850" s="5"/>
      <c r="F4850"/>
      <c r="G4850" s="5"/>
      <c r="I4850" s="232"/>
    </row>
    <row r="4851" spans="1:9" x14ac:dyDescent="0.25">
      <c r="A4851" s="565"/>
      <c r="B4851" s="565"/>
      <c r="C4851" s="565"/>
      <c r="D4851" s="564"/>
      <c r="E4851" s="5"/>
      <c r="F4851"/>
      <c r="G4851" s="5"/>
      <c r="I4851" s="232"/>
    </row>
    <row r="4852" spans="1:9" x14ac:dyDescent="0.25">
      <c r="A4852" s="565"/>
      <c r="B4852" s="565"/>
      <c r="C4852" s="565"/>
      <c r="D4852" s="564"/>
      <c r="E4852" s="5"/>
      <c r="F4852"/>
      <c r="G4852" s="5"/>
      <c r="I4852" s="232"/>
    </row>
    <row r="4853" spans="1:9" x14ac:dyDescent="0.25">
      <c r="A4853" s="565"/>
      <c r="B4853" s="565"/>
      <c r="C4853" s="565"/>
      <c r="D4853" s="564"/>
      <c r="E4853" s="5"/>
      <c r="F4853"/>
      <c r="G4853" s="5"/>
      <c r="I4853" s="232"/>
    </row>
    <row r="4854" spans="1:9" x14ac:dyDescent="0.25">
      <c r="A4854" s="565"/>
      <c r="B4854" s="565"/>
      <c r="C4854" s="565"/>
      <c r="D4854" s="564"/>
      <c r="E4854" s="5"/>
      <c r="F4854"/>
      <c r="G4854" s="5"/>
      <c r="I4854" s="232"/>
    </row>
    <row r="4855" spans="1:9" x14ac:dyDescent="0.25">
      <c r="A4855" s="565"/>
      <c r="B4855" s="565"/>
      <c r="C4855" s="565"/>
      <c r="D4855" s="564"/>
      <c r="E4855" s="5"/>
      <c r="F4855"/>
      <c r="G4855" s="5"/>
      <c r="I4855" s="232"/>
    </row>
    <row r="4856" spans="1:9" x14ac:dyDescent="0.25">
      <c r="A4856" s="565"/>
      <c r="B4856" s="565"/>
      <c r="C4856" s="565"/>
      <c r="D4856" s="564"/>
      <c r="E4856" s="5"/>
      <c r="F4856"/>
      <c r="G4856" s="5"/>
      <c r="I4856" s="232"/>
    </row>
    <row r="4857" spans="1:9" x14ac:dyDescent="0.25">
      <c r="A4857" s="565"/>
      <c r="B4857" s="565"/>
      <c r="C4857" s="565"/>
      <c r="D4857" s="564"/>
      <c r="E4857" s="5"/>
      <c r="F4857"/>
      <c r="G4857" s="5"/>
      <c r="I4857" s="232"/>
    </row>
    <row r="4858" spans="1:9" x14ac:dyDescent="0.25">
      <c r="A4858" s="565"/>
      <c r="B4858" s="565"/>
      <c r="C4858" s="565"/>
      <c r="D4858" s="564"/>
      <c r="E4858" s="5"/>
      <c r="F4858"/>
      <c r="G4858" s="5"/>
      <c r="I4858" s="232"/>
    </row>
    <row r="4859" spans="1:9" x14ac:dyDescent="0.25">
      <c r="A4859" s="565"/>
      <c r="B4859" s="565"/>
      <c r="C4859" s="565"/>
      <c r="D4859" s="564"/>
      <c r="E4859" s="5"/>
      <c r="F4859"/>
      <c r="G4859" s="5"/>
      <c r="I4859" s="232"/>
    </row>
    <row r="4860" spans="1:9" x14ac:dyDescent="0.25">
      <c r="A4860" s="565"/>
      <c r="B4860" s="565"/>
      <c r="C4860" s="565"/>
      <c r="D4860" s="564"/>
      <c r="E4860" s="5"/>
      <c r="F4860"/>
      <c r="G4860" s="5"/>
      <c r="I4860" s="232"/>
    </row>
    <row r="4861" spans="1:9" x14ac:dyDescent="0.25">
      <c r="A4861" s="565"/>
      <c r="B4861" s="565"/>
      <c r="C4861" s="565"/>
      <c r="D4861" s="564"/>
      <c r="E4861" s="5"/>
      <c r="F4861"/>
      <c r="G4861" s="5"/>
      <c r="I4861" s="232"/>
    </row>
    <row r="4862" spans="1:9" x14ac:dyDescent="0.25">
      <c r="A4862" s="565"/>
      <c r="B4862" s="565"/>
      <c r="C4862" s="565"/>
      <c r="D4862" s="564"/>
      <c r="E4862" s="5"/>
      <c r="F4862"/>
      <c r="G4862" s="5"/>
      <c r="I4862" s="232"/>
    </row>
    <row r="4863" spans="1:9" x14ac:dyDescent="0.25">
      <c r="A4863" s="565"/>
      <c r="B4863" s="565"/>
      <c r="C4863" s="565"/>
      <c r="D4863" s="564"/>
      <c r="E4863" s="5"/>
      <c r="F4863"/>
      <c r="G4863" s="5"/>
      <c r="I4863" s="232"/>
    </row>
    <row r="4864" spans="1:9" x14ac:dyDescent="0.25">
      <c r="A4864" s="565"/>
      <c r="B4864" s="565"/>
      <c r="C4864" s="565"/>
      <c r="D4864" s="564"/>
      <c r="E4864" s="5"/>
      <c r="F4864"/>
      <c r="G4864" s="5"/>
      <c r="I4864" s="232"/>
    </row>
    <row r="4865" spans="1:9" x14ac:dyDescent="0.25">
      <c r="A4865" s="565"/>
      <c r="B4865" s="565"/>
      <c r="C4865" s="565"/>
      <c r="D4865" s="564"/>
      <c r="E4865" s="5"/>
      <c r="F4865"/>
      <c r="G4865" s="5"/>
      <c r="I4865" s="232"/>
    </row>
    <row r="4866" spans="1:9" x14ac:dyDescent="0.25">
      <c r="A4866" s="565"/>
      <c r="B4866" s="565"/>
      <c r="C4866" s="565"/>
      <c r="D4866" s="564"/>
      <c r="E4866" s="5"/>
      <c r="F4866"/>
      <c r="G4866" s="5"/>
      <c r="I4866" s="232"/>
    </row>
    <row r="4867" spans="1:9" x14ac:dyDescent="0.25">
      <c r="A4867" s="565"/>
      <c r="B4867" s="565"/>
      <c r="C4867" s="565"/>
      <c r="D4867" s="564"/>
      <c r="E4867" s="5"/>
      <c r="F4867"/>
      <c r="G4867" s="5"/>
      <c r="I4867" s="232"/>
    </row>
    <row r="4868" spans="1:9" x14ac:dyDescent="0.25">
      <c r="A4868" s="565"/>
      <c r="B4868" s="565"/>
      <c r="C4868" s="565"/>
      <c r="D4868" s="564"/>
      <c r="E4868" s="5"/>
      <c r="F4868"/>
      <c r="G4868" s="5"/>
      <c r="I4868" s="232"/>
    </row>
    <row r="4869" spans="1:9" x14ac:dyDescent="0.25">
      <c r="A4869" s="565"/>
      <c r="B4869" s="565"/>
      <c r="C4869" s="565"/>
      <c r="D4869" s="564"/>
      <c r="E4869" s="5"/>
      <c r="F4869"/>
      <c r="G4869" s="5"/>
      <c r="I4869" s="232"/>
    </row>
    <row r="4870" spans="1:9" x14ac:dyDescent="0.25">
      <c r="A4870" s="565"/>
      <c r="B4870" s="565"/>
      <c r="C4870" s="565"/>
      <c r="D4870" s="564"/>
      <c r="E4870" s="5"/>
      <c r="F4870"/>
      <c r="G4870" s="5"/>
      <c r="I4870" s="232"/>
    </row>
    <row r="4871" spans="1:9" x14ac:dyDescent="0.25">
      <c r="A4871" s="565"/>
      <c r="B4871" s="565"/>
      <c r="C4871" s="565"/>
      <c r="D4871" s="564"/>
      <c r="E4871" s="5"/>
      <c r="F4871"/>
      <c r="G4871" s="5"/>
      <c r="I4871" s="232"/>
    </row>
    <row r="4872" spans="1:9" x14ac:dyDescent="0.25">
      <c r="A4872" s="565"/>
      <c r="B4872" s="565"/>
      <c r="C4872" s="565"/>
      <c r="D4872" s="564"/>
      <c r="E4872" s="5"/>
      <c r="F4872"/>
      <c r="G4872" s="5"/>
      <c r="I4872" s="232"/>
    </row>
    <row r="4873" spans="1:9" x14ac:dyDescent="0.25">
      <c r="A4873" s="565"/>
      <c r="B4873" s="565"/>
      <c r="C4873" s="565"/>
      <c r="D4873" s="564"/>
      <c r="E4873" s="5"/>
      <c r="F4873"/>
      <c r="G4873" s="5"/>
      <c r="I4873" s="232"/>
    </row>
    <row r="4874" spans="1:9" x14ac:dyDescent="0.25">
      <c r="A4874" s="565"/>
      <c r="B4874" s="565"/>
      <c r="C4874" s="565"/>
      <c r="D4874" s="564"/>
      <c r="E4874" s="5"/>
      <c r="F4874"/>
      <c r="G4874" s="5"/>
      <c r="I4874" s="232"/>
    </row>
    <row r="4875" spans="1:9" x14ac:dyDescent="0.25">
      <c r="A4875" s="565"/>
      <c r="B4875" s="565"/>
      <c r="C4875" s="565"/>
      <c r="D4875" s="564"/>
      <c r="E4875" s="5"/>
      <c r="F4875"/>
      <c r="G4875" s="5"/>
      <c r="I4875" s="232"/>
    </row>
    <row r="4876" spans="1:9" x14ac:dyDescent="0.25">
      <c r="A4876" s="565"/>
      <c r="B4876" s="565"/>
      <c r="C4876" s="565"/>
      <c r="D4876" s="564"/>
      <c r="E4876" s="5"/>
      <c r="F4876"/>
      <c r="G4876" s="5"/>
      <c r="I4876" s="232"/>
    </row>
    <row r="4877" spans="1:9" x14ac:dyDescent="0.25">
      <c r="A4877" s="565"/>
      <c r="B4877" s="565"/>
      <c r="C4877" s="565"/>
      <c r="D4877" s="564"/>
      <c r="E4877" s="5"/>
      <c r="F4877"/>
      <c r="G4877" s="5"/>
      <c r="I4877" s="232"/>
    </row>
    <row r="4878" spans="1:9" x14ac:dyDescent="0.25">
      <c r="A4878" s="565"/>
      <c r="B4878" s="565"/>
      <c r="C4878" s="565"/>
      <c r="D4878" s="564"/>
      <c r="E4878" s="5"/>
      <c r="F4878"/>
      <c r="G4878" s="5"/>
      <c r="I4878" s="232"/>
    </row>
    <row r="4879" spans="1:9" x14ac:dyDescent="0.25">
      <c r="A4879" s="565"/>
      <c r="B4879" s="565"/>
      <c r="C4879" s="565"/>
      <c r="D4879" s="564"/>
      <c r="E4879" s="5"/>
      <c r="F4879"/>
      <c r="G4879" s="5"/>
      <c r="I4879" s="232"/>
    </row>
    <row r="4880" spans="1:9" x14ac:dyDescent="0.25">
      <c r="A4880" s="565"/>
      <c r="B4880" s="565"/>
      <c r="C4880" s="565"/>
      <c r="D4880" s="564"/>
      <c r="E4880" s="5"/>
      <c r="F4880"/>
      <c r="G4880" s="5"/>
      <c r="I4880" s="232"/>
    </row>
    <row r="4881" spans="1:9" x14ac:dyDescent="0.25">
      <c r="A4881" s="565"/>
      <c r="B4881" s="565"/>
      <c r="C4881" s="565"/>
      <c r="D4881" s="564"/>
      <c r="E4881" s="5"/>
      <c r="F4881"/>
      <c r="G4881" s="5"/>
      <c r="I4881" s="232"/>
    </row>
    <row r="4882" spans="1:9" x14ac:dyDescent="0.25">
      <c r="A4882" s="565"/>
      <c r="B4882" s="565"/>
      <c r="C4882" s="565"/>
      <c r="D4882" s="564"/>
      <c r="E4882" s="5"/>
      <c r="F4882"/>
      <c r="G4882" s="5"/>
      <c r="I4882" s="232"/>
    </row>
    <row r="4883" spans="1:9" x14ac:dyDescent="0.25">
      <c r="A4883" s="565"/>
      <c r="B4883" s="565"/>
      <c r="C4883" s="565"/>
      <c r="D4883" s="564"/>
      <c r="E4883" s="5"/>
      <c r="F4883"/>
      <c r="G4883" s="5"/>
      <c r="I4883" s="232"/>
    </row>
    <row r="4884" spans="1:9" x14ac:dyDescent="0.25">
      <c r="A4884" s="565"/>
      <c r="B4884" s="565"/>
      <c r="C4884" s="565"/>
      <c r="D4884" s="564"/>
      <c r="E4884" s="5"/>
      <c r="F4884"/>
      <c r="G4884" s="5"/>
      <c r="I4884" s="232"/>
    </row>
    <row r="4885" spans="1:9" x14ac:dyDescent="0.25">
      <c r="A4885" s="565"/>
      <c r="B4885" s="565"/>
      <c r="C4885" s="565"/>
      <c r="D4885" s="564"/>
      <c r="E4885" s="5"/>
      <c r="F4885"/>
      <c r="G4885" s="5"/>
      <c r="I4885" s="232"/>
    </row>
    <row r="4886" spans="1:9" x14ac:dyDescent="0.25">
      <c r="A4886" s="565"/>
      <c r="B4886" s="565"/>
      <c r="C4886" s="565"/>
      <c r="D4886" s="564"/>
      <c r="E4886" s="5"/>
      <c r="F4886"/>
      <c r="G4886" s="5"/>
      <c r="I4886" s="232"/>
    </row>
    <row r="4887" spans="1:9" x14ac:dyDescent="0.25">
      <c r="A4887" s="565"/>
      <c r="B4887" s="565"/>
      <c r="C4887" s="565"/>
      <c r="D4887" s="564"/>
      <c r="E4887" s="5"/>
      <c r="F4887"/>
      <c r="G4887" s="5"/>
      <c r="I4887" s="232"/>
    </row>
    <row r="4888" spans="1:9" x14ac:dyDescent="0.25">
      <c r="A4888" s="565"/>
      <c r="B4888" s="565"/>
      <c r="C4888" s="565"/>
      <c r="D4888" s="564"/>
      <c r="E4888" s="5"/>
      <c r="F4888"/>
      <c r="G4888" s="5"/>
      <c r="I4888" s="232"/>
    </row>
    <row r="4889" spans="1:9" x14ac:dyDescent="0.25">
      <c r="A4889" s="565"/>
      <c r="B4889" s="565"/>
      <c r="C4889" s="565"/>
      <c r="D4889" s="564"/>
      <c r="E4889" s="5"/>
      <c r="F4889"/>
      <c r="G4889" s="5"/>
      <c r="I4889" s="232"/>
    </row>
    <row r="4890" spans="1:9" x14ac:dyDescent="0.25">
      <c r="A4890" s="565"/>
      <c r="B4890" s="565"/>
      <c r="C4890" s="565"/>
      <c r="D4890" s="564"/>
      <c r="E4890" s="5"/>
      <c r="F4890"/>
      <c r="G4890" s="5"/>
      <c r="I4890" s="232"/>
    </row>
    <row r="4891" spans="1:9" x14ac:dyDescent="0.25">
      <c r="A4891" s="565"/>
      <c r="B4891" s="565"/>
      <c r="C4891" s="565"/>
      <c r="D4891" s="564"/>
      <c r="E4891" s="5"/>
      <c r="F4891"/>
      <c r="G4891" s="5"/>
      <c r="I4891" s="232"/>
    </row>
    <row r="4892" spans="1:9" x14ac:dyDescent="0.25">
      <c r="A4892" s="565"/>
      <c r="B4892" s="565"/>
      <c r="C4892" s="565"/>
      <c r="D4892" s="564"/>
      <c r="E4892" s="5"/>
      <c r="F4892"/>
      <c r="G4892" s="5"/>
      <c r="I4892" s="232"/>
    </row>
    <row r="4893" spans="1:9" x14ac:dyDescent="0.25">
      <c r="A4893" s="565"/>
      <c r="B4893" s="565"/>
      <c r="C4893" s="565"/>
      <c r="D4893" s="564"/>
      <c r="E4893" s="5"/>
      <c r="F4893"/>
      <c r="G4893" s="5"/>
      <c r="I4893" s="232"/>
    </row>
    <row r="4894" spans="1:9" x14ac:dyDescent="0.25">
      <c r="A4894" s="565"/>
      <c r="B4894" s="565"/>
      <c r="C4894" s="565"/>
      <c r="D4894" s="564"/>
      <c r="E4894" s="5"/>
      <c r="F4894"/>
      <c r="G4894" s="5"/>
      <c r="I4894" s="232"/>
    </row>
    <row r="4895" spans="1:9" x14ac:dyDescent="0.25">
      <c r="A4895" s="565"/>
      <c r="B4895" s="565"/>
      <c r="C4895" s="565"/>
      <c r="D4895" s="564"/>
      <c r="E4895" s="5"/>
      <c r="F4895"/>
      <c r="G4895" s="5"/>
      <c r="I4895" s="232"/>
    </row>
    <row r="4896" spans="1:9" x14ac:dyDescent="0.25">
      <c r="A4896" s="565"/>
      <c r="B4896" s="565"/>
      <c r="C4896" s="565"/>
      <c r="D4896" s="564"/>
      <c r="E4896" s="5"/>
      <c r="F4896"/>
      <c r="G4896" s="5"/>
      <c r="I4896" s="232"/>
    </row>
    <row r="4897" spans="1:9" x14ac:dyDescent="0.25">
      <c r="A4897" s="565"/>
      <c r="B4897" s="565"/>
      <c r="C4897" s="565"/>
      <c r="D4897" s="564"/>
      <c r="E4897" s="5"/>
      <c r="F4897"/>
      <c r="G4897" s="5"/>
      <c r="I4897" s="232"/>
    </row>
    <row r="4898" spans="1:9" x14ac:dyDescent="0.25">
      <c r="A4898" s="565"/>
      <c r="B4898" s="565"/>
      <c r="C4898" s="565"/>
      <c r="D4898" s="564"/>
      <c r="E4898" s="5"/>
      <c r="F4898"/>
      <c r="G4898" s="5"/>
      <c r="I4898" s="232"/>
    </row>
    <row r="4899" spans="1:9" x14ac:dyDescent="0.25">
      <c r="A4899" s="565"/>
      <c r="B4899" s="565"/>
      <c r="C4899" s="565"/>
      <c r="D4899" s="564"/>
      <c r="E4899" s="5"/>
      <c r="F4899"/>
      <c r="G4899" s="5"/>
      <c r="I4899" s="232"/>
    </row>
    <row r="4900" spans="1:9" x14ac:dyDescent="0.25">
      <c r="A4900" s="565"/>
      <c r="B4900" s="565"/>
      <c r="C4900" s="565"/>
      <c r="D4900" s="564"/>
      <c r="E4900" s="5"/>
      <c r="F4900"/>
      <c r="G4900" s="5"/>
      <c r="I4900" s="232"/>
    </row>
    <row r="4901" spans="1:9" x14ac:dyDescent="0.25">
      <c r="A4901" s="565"/>
      <c r="B4901" s="565"/>
      <c r="C4901" s="565"/>
      <c r="D4901" s="564"/>
      <c r="E4901" s="5"/>
      <c r="F4901"/>
      <c r="G4901" s="5"/>
      <c r="I4901" s="232"/>
    </row>
    <row r="4902" spans="1:9" x14ac:dyDescent="0.25">
      <c r="A4902" s="565"/>
      <c r="B4902" s="565"/>
      <c r="C4902" s="565"/>
      <c r="D4902" s="564"/>
      <c r="E4902" s="5"/>
      <c r="F4902"/>
      <c r="G4902" s="5"/>
      <c r="I4902" s="232"/>
    </row>
    <row r="4903" spans="1:9" x14ac:dyDescent="0.25">
      <c r="A4903" s="565"/>
      <c r="B4903" s="565"/>
      <c r="C4903" s="565"/>
      <c r="D4903" s="564"/>
      <c r="E4903" s="5"/>
      <c r="F4903"/>
      <c r="G4903" s="5"/>
      <c r="I4903" s="232"/>
    </row>
    <row r="4904" spans="1:9" x14ac:dyDescent="0.25">
      <c r="A4904" s="565"/>
      <c r="B4904" s="565"/>
      <c r="C4904" s="565"/>
      <c r="D4904" s="564"/>
      <c r="E4904" s="5"/>
      <c r="F4904"/>
      <c r="G4904" s="5"/>
      <c r="I4904" s="232"/>
    </row>
    <row r="4905" spans="1:9" x14ac:dyDescent="0.25">
      <c r="A4905" s="565"/>
      <c r="B4905" s="565"/>
      <c r="C4905" s="565"/>
      <c r="D4905" s="564"/>
      <c r="E4905" s="5"/>
      <c r="F4905"/>
      <c r="G4905" s="5"/>
      <c r="I4905" s="232"/>
    </row>
    <row r="4906" spans="1:9" x14ac:dyDescent="0.25">
      <c r="A4906" s="565"/>
      <c r="B4906" s="565"/>
      <c r="C4906" s="565"/>
      <c r="D4906" s="564"/>
      <c r="E4906" s="5"/>
      <c r="F4906"/>
      <c r="G4906" s="5"/>
      <c r="I4906" s="232"/>
    </row>
    <row r="4907" spans="1:9" x14ac:dyDescent="0.25">
      <c r="A4907" s="565"/>
      <c r="B4907" s="565"/>
      <c r="C4907" s="565"/>
      <c r="D4907" s="564"/>
      <c r="E4907" s="5"/>
      <c r="F4907"/>
      <c r="G4907" s="5"/>
      <c r="I4907" s="232"/>
    </row>
    <row r="4908" spans="1:9" x14ac:dyDescent="0.25">
      <c r="A4908" s="565"/>
      <c r="B4908" s="565"/>
      <c r="C4908" s="565"/>
      <c r="D4908" s="564"/>
      <c r="E4908" s="5"/>
      <c r="F4908"/>
      <c r="G4908" s="5"/>
      <c r="I4908" s="232"/>
    </row>
    <row r="4909" spans="1:9" x14ac:dyDescent="0.25">
      <c r="A4909" s="565"/>
      <c r="B4909" s="565"/>
      <c r="C4909" s="565"/>
      <c r="D4909" s="564"/>
      <c r="E4909" s="5"/>
      <c r="F4909"/>
      <c r="G4909" s="5"/>
      <c r="I4909" s="232"/>
    </row>
    <row r="4910" spans="1:9" x14ac:dyDescent="0.25">
      <c r="A4910" s="565"/>
      <c r="B4910" s="565"/>
      <c r="C4910" s="565"/>
      <c r="D4910" s="564"/>
      <c r="E4910" s="5"/>
      <c r="F4910"/>
      <c r="G4910" s="5"/>
      <c r="I4910" s="232"/>
    </row>
    <row r="4911" spans="1:9" x14ac:dyDescent="0.25">
      <c r="A4911" s="565"/>
      <c r="B4911" s="565"/>
      <c r="C4911" s="565"/>
      <c r="D4911" s="564"/>
      <c r="E4911" s="5"/>
      <c r="F4911"/>
      <c r="G4911" s="5"/>
      <c r="I4911" s="232"/>
    </row>
    <row r="4912" spans="1:9" x14ac:dyDescent="0.25">
      <c r="A4912" s="565"/>
      <c r="B4912" s="565"/>
      <c r="C4912" s="565"/>
      <c r="D4912" s="564"/>
      <c r="E4912" s="5"/>
      <c r="F4912"/>
      <c r="G4912" s="5"/>
      <c r="I4912" s="232"/>
    </row>
    <row r="4913" spans="1:9" x14ac:dyDescent="0.25">
      <c r="A4913" s="565"/>
      <c r="B4913" s="565"/>
      <c r="C4913" s="565"/>
      <c r="D4913" s="564"/>
      <c r="E4913" s="5"/>
      <c r="F4913"/>
      <c r="G4913" s="5"/>
      <c r="I4913" s="232"/>
    </row>
    <row r="4914" spans="1:9" x14ac:dyDescent="0.25">
      <c r="A4914" s="565"/>
      <c r="B4914" s="565"/>
      <c r="C4914" s="565"/>
      <c r="D4914" s="564"/>
      <c r="E4914" s="5"/>
      <c r="F4914"/>
      <c r="G4914" s="5"/>
      <c r="I4914" s="232"/>
    </row>
    <row r="4915" spans="1:9" x14ac:dyDescent="0.25">
      <c r="A4915" s="565"/>
      <c r="B4915" s="565"/>
      <c r="C4915" s="565"/>
      <c r="D4915" s="564"/>
      <c r="E4915" s="5"/>
      <c r="F4915"/>
      <c r="G4915" s="5"/>
      <c r="I4915" s="232"/>
    </row>
    <row r="4916" spans="1:9" x14ac:dyDescent="0.25">
      <c r="A4916" s="565"/>
      <c r="B4916" s="565"/>
      <c r="C4916" s="565"/>
      <c r="D4916" s="564"/>
      <c r="E4916" s="5"/>
      <c r="F4916"/>
      <c r="G4916" s="5"/>
      <c r="I4916" s="232"/>
    </row>
    <row r="4917" spans="1:9" x14ac:dyDescent="0.25">
      <c r="A4917" s="565"/>
      <c r="B4917" s="565"/>
      <c r="C4917" s="565"/>
      <c r="D4917" s="564"/>
      <c r="E4917" s="5"/>
      <c r="F4917"/>
      <c r="G4917" s="5"/>
      <c r="I4917" s="232"/>
    </row>
    <row r="4918" spans="1:9" x14ac:dyDescent="0.25">
      <c r="A4918" s="565"/>
      <c r="B4918" s="565"/>
      <c r="C4918" s="565"/>
      <c r="D4918" s="564"/>
      <c r="E4918" s="5"/>
      <c r="F4918"/>
      <c r="G4918" s="5"/>
      <c r="I4918" s="232"/>
    </row>
    <row r="4919" spans="1:9" x14ac:dyDescent="0.25">
      <c r="A4919" s="565"/>
      <c r="B4919" s="565"/>
      <c r="C4919" s="565"/>
      <c r="D4919" s="564"/>
      <c r="E4919" s="5"/>
      <c r="F4919"/>
      <c r="G4919" s="5"/>
      <c r="I4919" s="232"/>
    </row>
    <row r="4920" spans="1:9" x14ac:dyDescent="0.25">
      <c r="A4920" s="565"/>
      <c r="B4920" s="565"/>
      <c r="C4920" s="565"/>
      <c r="D4920" s="564"/>
      <c r="E4920" s="5"/>
      <c r="F4920"/>
      <c r="G4920" s="5"/>
      <c r="I4920" s="232"/>
    </row>
    <row r="4921" spans="1:9" x14ac:dyDescent="0.25">
      <c r="A4921" s="565"/>
      <c r="B4921" s="565"/>
      <c r="C4921" s="565"/>
      <c r="D4921" s="564"/>
      <c r="E4921" s="5"/>
      <c r="F4921"/>
      <c r="G4921" s="5"/>
      <c r="I4921" s="232"/>
    </row>
    <row r="4922" spans="1:9" x14ac:dyDescent="0.25">
      <c r="A4922" s="565"/>
      <c r="B4922" s="565"/>
      <c r="C4922" s="565"/>
      <c r="D4922" s="564"/>
      <c r="E4922" s="5"/>
      <c r="F4922"/>
      <c r="G4922" s="5"/>
      <c r="I4922" s="232"/>
    </row>
    <row r="4923" spans="1:9" x14ac:dyDescent="0.25">
      <c r="A4923" s="565"/>
      <c r="B4923" s="565"/>
      <c r="C4923" s="565"/>
      <c r="D4923" s="564"/>
      <c r="E4923" s="5"/>
      <c r="F4923"/>
      <c r="G4923" s="5"/>
      <c r="I4923" s="232"/>
    </row>
    <row r="4924" spans="1:9" x14ac:dyDescent="0.25">
      <c r="A4924" s="565"/>
      <c r="B4924" s="565"/>
      <c r="C4924" s="565"/>
      <c r="D4924" s="564"/>
      <c r="E4924" s="5"/>
      <c r="F4924"/>
      <c r="G4924" s="5"/>
      <c r="I4924" s="232"/>
    </row>
    <row r="4925" spans="1:9" x14ac:dyDescent="0.25">
      <c r="A4925" s="565"/>
      <c r="B4925" s="565"/>
      <c r="C4925" s="565"/>
      <c r="D4925" s="564"/>
      <c r="E4925" s="5"/>
      <c r="F4925"/>
      <c r="G4925" s="5"/>
      <c r="I4925" s="232"/>
    </row>
    <row r="4926" spans="1:9" x14ac:dyDescent="0.25">
      <c r="A4926" s="565"/>
      <c r="B4926" s="565"/>
      <c r="C4926" s="565"/>
      <c r="D4926" s="564"/>
      <c r="E4926" s="5"/>
      <c r="F4926"/>
      <c r="G4926" s="5"/>
      <c r="I4926" s="232"/>
    </row>
    <row r="4927" spans="1:9" x14ac:dyDescent="0.25">
      <c r="A4927" s="565"/>
      <c r="B4927" s="565"/>
      <c r="C4927" s="565"/>
      <c r="D4927" s="564"/>
      <c r="E4927" s="5"/>
      <c r="F4927"/>
      <c r="G4927" s="5"/>
      <c r="I4927" s="232"/>
    </row>
    <row r="4928" spans="1:9" x14ac:dyDescent="0.25">
      <c r="A4928" s="565"/>
      <c r="B4928" s="565"/>
      <c r="C4928" s="565"/>
      <c r="D4928" s="564"/>
      <c r="E4928" s="5"/>
      <c r="F4928"/>
      <c r="G4928" s="5"/>
      <c r="I4928" s="232"/>
    </row>
    <row r="4929" spans="1:9" x14ac:dyDescent="0.25">
      <c r="A4929" s="565"/>
      <c r="B4929" s="565"/>
      <c r="C4929" s="565"/>
      <c r="D4929" s="564"/>
      <c r="E4929" s="5"/>
      <c r="F4929"/>
      <c r="G4929" s="5"/>
      <c r="I4929" s="232"/>
    </row>
    <row r="4930" spans="1:9" x14ac:dyDescent="0.25">
      <c r="A4930" s="565"/>
      <c r="B4930" s="565"/>
      <c r="C4930" s="565"/>
      <c r="D4930" s="564"/>
      <c r="E4930" s="5"/>
      <c r="F4930"/>
      <c r="G4930" s="5"/>
      <c r="I4930" s="232"/>
    </row>
    <row r="4931" spans="1:9" x14ac:dyDescent="0.25">
      <c r="A4931" s="565"/>
      <c r="B4931" s="565"/>
      <c r="C4931" s="565"/>
      <c r="D4931" s="564"/>
      <c r="E4931" s="5"/>
      <c r="F4931"/>
      <c r="G4931" s="5"/>
      <c r="I4931" s="232"/>
    </row>
    <row r="4932" spans="1:9" x14ac:dyDescent="0.25">
      <c r="A4932" s="565"/>
      <c r="B4932" s="565"/>
      <c r="C4932" s="565"/>
      <c r="D4932" s="564"/>
      <c r="E4932" s="5"/>
      <c r="F4932"/>
      <c r="G4932" s="5"/>
      <c r="I4932" s="232"/>
    </row>
    <row r="4933" spans="1:9" x14ac:dyDescent="0.25">
      <c r="A4933" s="565"/>
      <c r="B4933" s="565"/>
      <c r="C4933" s="565"/>
      <c r="D4933" s="564"/>
      <c r="E4933" s="5"/>
      <c r="F4933"/>
      <c r="G4933" s="5"/>
      <c r="I4933" s="232"/>
    </row>
    <row r="4934" spans="1:9" x14ac:dyDescent="0.25">
      <c r="A4934" s="565"/>
      <c r="B4934" s="565"/>
      <c r="C4934" s="565"/>
      <c r="D4934" s="564"/>
      <c r="E4934" s="5"/>
      <c r="F4934"/>
      <c r="G4934" s="5"/>
      <c r="I4934" s="232"/>
    </row>
    <row r="4935" spans="1:9" x14ac:dyDescent="0.25">
      <c r="A4935" s="565"/>
      <c r="B4935" s="565"/>
      <c r="C4935" s="565"/>
      <c r="D4935" s="564"/>
      <c r="E4935" s="5"/>
      <c r="F4935"/>
      <c r="G4935" s="5"/>
      <c r="I4935" s="232"/>
    </row>
    <row r="4936" spans="1:9" x14ac:dyDescent="0.25">
      <c r="A4936" s="565"/>
      <c r="B4936" s="565"/>
      <c r="C4936" s="565"/>
      <c r="D4936" s="564"/>
      <c r="E4936" s="5"/>
      <c r="F4936"/>
      <c r="G4936" s="5"/>
      <c r="I4936" s="232"/>
    </row>
    <row r="4937" spans="1:9" x14ac:dyDescent="0.25">
      <c r="A4937" s="565"/>
      <c r="B4937" s="565"/>
      <c r="C4937" s="565"/>
      <c r="D4937" s="564"/>
      <c r="E4937" s="5"/>
      <c r="F4937"/>
      <c r="G4937" s="5"/>
      <c r="I4937" s="232"/>
    </row>
    <row r="4938" spans="1:9" x14ac:dyDescent="0.25">
      <c r="A4938" s="565"/>
      <c r="B4938" s="565"/>
      <c r="C4938" s="565"/>
      <c r="D4938" s="564"/>
      <c r="E4938" s="5"/>
      <c r="F4938"/>
      <c r="G4938" s="5"/>
      <c r="I4938" s="232"/>
    </row>
    <row r="4939" spans="1:9" x14ac:dyDescent="0.25">
      <c r="A4939" s="565"/>
      <c r="B4939" s="565"/>
      <c r="C4939" s="565"/>
      <c r="D4939" s="564"/>
      <c r="E4939" s="5"/>
      <c r="F4939"/>
      <c r="G4939" s="5"/>
      <c r="I4939" s="232"/>
    </row>
    <row r="4940" spans="1:9" x14ac:dyDescent="0.25">
      <c r="A4940" s="565"/>
      <c r="B4940" s="565"/>
      <c r="C4940" s="565"/>
      <c r="D4940" s="564"/>
      <c r="E4940" s="5"/>
      <c r="F4940"/>
      <c r="G4940" s="5"/>
      <c r="I4940" s="232"/>
    </row>
    <row r="4941" spans="1:9" x14ac:dyDescent="0.25">
      <c r="A4941" s="565"/>
      <c r="B4941" s="565"/>
      <c r="C4941" s="565"/>
      <c r="D4941" s="564"/>
      <c r="E4941" s="5"/>
      <c r="F4941"/>
      <c r="G4941" s="5"/>
      <c r="I4941" s="232"/>
    </row>
    <row r="4942" spans="1:9" x14ac:dyDescent="0.25">
      <c r="A4942" s="565"/>
      <c r="B4942" s="565"/>
      <c r="C4942" s="565"/>
      <c r="D4942" s="564"/>
      <c r="E4942" s="5"/>
      <c r="F4942"/>
      <c r="G4942" s="5"/>
      <c r="I4942" s="232"/>
    </row>
    <row r="4943" spans="1:9" x14ac:dyDescent="0.25">
      <c r="A4943" s="565"/>
      <c r="B4943" s="565"/>
      <c r="C4943" s="565"/>
      <c r="D4943" s="564"/>
      <c r="E4943" s="5"/>
      <c r="F4943"/>
      <c r="G4943" s="5"/>
      <c r="I4943" s="232"/>
    </row>
    <row r="4944" spans="1:9" x14ac:dyDescent="0.25">
      <c r="A4944" s="565"/>
      <c r="B4944" s="565"/>
      <c r="C4944" s="565"/>
      <c r="D4944" s="564"/>
      <c r="E4944" s="5"/>
      <c r="F4944"/>
      <c r="G4944" s="5"/>
      <c r="I4944" s="232"/>
    </row>
    <row r="4945" spans="1:9" x14ac:dyDescent="0.25">
      <c r="A4945" s="565"/>
      <c r="B4945" s="565"/>
      <c r="C4945" s="565"/>
      <c r="D4945" s="564"/>
      <c r="E4945" s="5"/>
      <c r="F4945"/>
      <c r="G4945" s="5"/>
      <c r="I4945" s="232"/>
    </row>
    <row r="4946" spans="1:9" x14ac:dyDescent="0.25">
      <c r="A4946" s="565"/>
      <c r="B4946" s="565"/>
      <c r="C4946" s="565"/>
      <c r="D4946" s="564"/>
      <c r="E4946" s="5"/>
      <c r="F4946"/>
      <c r="G4946" s="5"/>
      <c r="I4946" s="232"/>
    </row>
    <row r="4947" spans="1:9" x14ac:dyDescent="0.25">
      <c r="A4947" s="565"/>
      <c r="B4947" s="565"/>
      <c r="C4947" s="565"/>
      <c r="D4947" s="564"/>
      <c r="E4947" s="5"/>
      <c r="F4947"/>
      <c r="G4947" s="5"/>
      <c r="I4947" s="232"/>
    </row>
    <row r="4948" spans="1:9" x14ac:dyDescent="0.25">
      <c r="A4948" s="565"/>
      <c r="B4948" s="565"/>
      <c r="C4948" s="565"/>
      <c r="D4948" s="564"/>
      <c r="E4948" s="5"/>
      <c r="F4948"/>
      <c r="G4948" s="5"/>
      <c r="I4948" s="232"/>
    </row>
    <row r="4949" spans="1:9" x14ac:dyDescent="0.25">
      <c r="A4949" s="565"/>
      <c r="B4949" s="565"/>
      <c r="C4949" s="565"/>
      <c r="D4949" s="564"/>
      <c r="E4949" s="5"/>
      <c r="F4949"/>
      <c r="G4949" s="5"/>
      <c r="I4949" s="232"/>
    </row>
    <row r="4950" spans="1:9" x14ac:dyDescent="0.25">
      <c r="A4950" s="565"/>
      <c r="B4950" s="565"/>
      <c r="C4950" s="565"/>
      <c r="D4950" s="564"/>
      <c r="E4950" s="5"/>
      <c r="F4950"/>
      <c r="G4950" s="5"/>
      <c r="I4950" s="232"/>
    </row>
    <row r="4951" spans="1:9" x14ac:dyDescent="0.25">
      <c r="A4951" s="565"/>
      <c r="B4951" s="565"/>
      <c r="C4951" s="565"/>
      <c r="D4951" s="564"/>
      <c r="E4951" s="5"/>
      <c r="F4951"/>
      <c r="G4951" s="5"/>
      <c r="I4951" s="232"/>
    </row>
    <row r="4952" spans="1:9" x14ac:dyDescent="0.25">
      <c r="A4952" s="565"/>
      <c r="B4952" s="565"/>
      <c r="C4952" s="565"/>
      <c r="D4952" s="564"/>
      <c r="E4952" s="5"/>
      <c r="F4952"/>
      <c r="G4952" s="5"/>
      <c r="I4952" s="232"/>
    </row>
    <row r="4953" spans="1:9" x14ac:dyDescent="0.25">
      <c r="A4953" s="565"/>
      <c r="B4953" s="565"/>
      <c r="C4953" s="565"/>
      <c r="D4953" s="564"/>
      <c r="E4953" s="5"/>
      <c r="F4953"/>
      <c r="G4953" s="5"/>
      <c r="I4953" s="232"/>
    </row>
    <row r="4954" spans="1:9" x14ac:dyDescent="0.25">
      <c r="A4954" s="565"/>
      <c r="B4954" s="565"/>
      <c r="C4954" s="565"/>
      <c r="D4954" s="564"/>
      <c r="E4954" s="5"/>
      <c r="F4954"/>
      <c r="G4954" s="5"/>
      <c r="I4954" s="232"/>
    </row>
    <row r="4955" spans="1:9" x14ac:dyDescent="0.25">
      <c r="A4955" s="565"/>
      <c r="B4955" s="565"/>
      <c r="C4955" s="565"/>
      <c r="D4955" s="564"/>
      <c r="E4955" s="5"/>
      <c r="F4955"/>
      <c r="G4955" s="5"/>
      <c r="I4955" s="232"/>
    </row>
    <row r="4956" spans="1:9" x14ac:dyDescent="0.25">
      <c r="A4956" s="565"/>
      <c r="B4956" s="565"/>
      <c r="C4956" s="565"/>
      <c r="D4956" s="564"/>
      <c r="E4956" s="5"/>
      <c r="F4956"/>
      <c r="G4956" s="5"/>
      <c r="I4956" s="232"/>
    </row>
    <row r="4957" spans="1:9" x14ac:dyDescent="0.25">
      <c r="A4957" s="565"/>
      <c r="B4957" s="565"/>
      <c r="C4957" s="565"/>
      <c r="D4957" s="564"/>
      <c r="E4957" s="5"/>
      <c r="F4957"/>
      <c r="G4957" s="5"/>
      <c r="I4957" s="232"/>
    </row>
    <row r="4958" spans="1:9" x14ac:dyDescent="0.25">
      <c r="A4958" s="565"/>
      <c r="B4958" s="565"/>
      <c r="C4958" s="565"/>
      <c r="D4958" s="564"/>
      <c r="E4958" s="5"/>
      <c r="F4958"/>
      <c r="G4958" s="5"/>
      <c r="I4958" s="232"/>
    </row>
    <row r="4959" spans="1:9" x14ac:dyDescent="0.25">
      <c r="A4959" s="565"/>
      <c r="B4959" s="565"/>
      <c r="C4959" s="565"/>
      <c r="D4959" s="564"/>
      <c r="E4959" s="5"/>
      <c r="F4959"/>
      <c r="G4959" s="5"/>
      <c r="I4959" s="232"/>
    </row>
    <row r="4960" spans="1:9" x14ac:dyDescent="0.25">
      <c r="A4960" s="565"/>
      <c r="B4960" s="565"/>
      <c r="C4960" s="565"/>
      <c r="D4960" s="564"/>
      <c r="E4960" s="5"/>
      <c r="F4960"/>
      <c r="G4960" s="5"/>
      <c r="I4960" s="232"/>
    </row>
    <row r="4961" spans="1:9" x14ac:dyDescent="0.25">
      <c r="A4961" s="565"/>
      <c r="B4961" s="565"/>
      <c r="C4961" s="565"/>
      <c r="D4961" s="564"/>
      <c r="E4961" s="5"/>
      <c r="F4961"/>
      <c r="G4961" s="5"/>
      <c r="I4961" s="232"/>
    </row>
    <row r="4962" spans="1:9" x14ac:dyDescent="0.25">
      <c r="A4962" s="565"/>
      <c r="B4962" s="565"/>
      <c r="C4962" s="565"/>
      <c r="D4962" s="564"/>
      <c r="E4962" s="5"/>
      <c r="F4962"/>
      <c r="G4962" s="5"/>
      <c r="I4962" s="232"/>
    </row>
    <row r="4963" spans="1:9" x14ac:dyDescent="0.25">
      <c r="A4963" s="565"/>
      <c r="B4963" s="565"/>
      <c r="C4963" s="565"/>
      <c r="D4963" s="564"/>
      <c r="E4963" s="5"/>
      <c r="F4963"/>
      <c r="G4963" s="5"/>
      <c r="I4963" s="232"/>
    </row>
    <row r="4964" spans="1:9" x14ac:dyDescent="0.25">
      <c r="A4964" s="565"/>
      <c r="B4964" s="565"/>
      <c r="C4964" s="565"/>
      <c r="D4964" s="564"/>
      <c r="E4964" s="5"/>
      <c r="F4964"/>
      <c r="G4964" s="5"/>
      <c r="I4964" s="232"/>
    </row>
    <row r="4965" spans="1:9" x14ac:dyDescent="0.25">
      <c r="A4965" s="565"/>
      <c r="B4965" s="565"/>
      <c r="C4965" s="565"/>
      <c r="D4965" s="564"/>
      <c r="E4965" s="5"/>
      <c r="F4965"/>
      <c r="G4965" s="5"/>
      <c r="I4965" s="232"/>
    </row>
    <row r="4966" spans="1:9" x14ac:dyDescent="0.25">
      <c r="A4966" s="565"/>
      <c r="B4966" s="565"/>
      <c r="C4966" s="565"/>
      <c r="D4966" s="564"/>
      <c r="E4966" s="5"/>
      <c r="F4966"/>
      <c r="G4966" s="5"/>
      <c r="I4966" s="232"/>
    </row>
    <row r="4967" spans="1:9" x14ac:dyDescent="0.25">
      <c r="A4967" s="565"/>
      <c r="B4967" s="565"/>
      <c r="C4967" s="565"/>
      <c r="D4967" s="564"/>
      <c r="E4967" s="5"/>
      <c r="F4967"/>
      <c r="G4967" s="5"/>
      <c r="I4967" s="232"/>
    </row>
    <row r="4968" spans="1:9" x14ac:dyDescent="0.25">
      <c r="A4968" s="565"/>
      <c r="B4968" s="565"/>
      <c r="C4968" s="565"/>
      <c r="D4968" s="564"/>
      <c r="E4968" s="5"/>
      <c r="F4968"/>
      <c r="G4968" s="5"/>
      <c r="I4968" s="232"/>
    </row>
    <row r="4969" spans="1:9" x14ac:dyDescent="0.25">
      <c r="A4969" s="565"/>
      <c r="B4969" s="565"/>
      <c r="C4969" s="565"/>
      <c r="D4969" s="564"/>
      <c r="E4969" s="5"/>
      <c r="F4969"/>
      <c r="G4969" s="5"/>
      <c r="I4969" s="232"/>
    </row>
    <row r="4970" spans="1:9" x14ac:dyDescent="0.25">
      <c r="A4970" s="565"/>
      <c r="B4970" s="565"/>
      <c r="C4970" s="565"/>
      <c r="D4970" s="564"/>
      <c r="E4970" s="5"/>
      <c r="F4970"/>
      <c r="G4970" s="5"/>
      <c r="I4970" s="232"/>
    </row>
    <row r="4971" spans="1:9" x14ac:dyDescent="0.25">
      <c r="A4971" s="565"/>
      <c r="B4971" s="565"/>
      <c r="C4971" s="565"/>
      <c r="D4971" s="564"/>
      <c r="E4971" s="5"/>
      <c r="F4971"/>
      <c r="G4971" s="5"/>
      <c r="I4971" s="232"/>
    </row>
    <row r="4972" spans="1:9" x14ac:dyDescent="0.25">
      <c r="A4972" s="565"/>
      <c r="B4972" s="565"/>
      <c r="C4972" s="565"/>
      <c r="D4972" s="564"/>
      <c r="E4972" s="5"/>
      <c r="F4972"/>
      <c r="G4972" s="5"/>
      <c r="I4972" s="232"/>
    </row>
    <row r="4973" spans="1:9" x14ac:dyDescent="0.25">
      <c r="A4973" s="565"/>
      <c r="B4973" s="565"/>
      <c r="C4973" s="565"/>
      <c r="D4973" s="564"/>
      <c r="E4973" s="5"/>
      <c r="F4973"/>
      <c r="G4973" s="5"/>
      <c r="I4973" s="232"/>
    </row>
    <row r="4974" spans="1:9" x14ac:dyDescent="0.25">
      <c r="A4974" s="565"/>
      <c r="B4974" s="565"/>
      <c r="C4974" s="565"/>
      <c r="D4974" s="564"/>
      <c r="E4974" s="5"/>
      <c r="F4974"/>
      <c r="G4974" s="5"/>
      <c r="I4974" s="232"/>
    </row>
    <row r="4975" spans="1:9" x14ac:dyDescent="0.25">
      <c r="A4975" s="565"/>
      <c r="B4975" s="565"/>
      <c r="C4975" s="565"/>
      <c r="D4975" s="564"/>
      <c r="E4975" s="5"/>
      <c r="F4975"/>
      <c r="G4975" s="5"/>
      <c r="I4975" s="232"/>
    </row>
    <row r="4976" spans="1:9" x14ac:dyDescent="0.25">
      <c r="A4976" s="565"/>
      <c r="B4976" s="565"/>
      <c r="C4976" s="565"/>
      <c r="D4976" s="564"/>
      <c r="E4976" s="5"/>
      <c r="F4976"/>
      <c r="G4976" s="5"/>
      <c r="I4976" s="232"/>
    </row>
    <row r="4977" spans="1:9" x14ac:dyDescent="0.25">
      <c r="A4977" s="565"/>
      <c r="B4977" s="565"/>
      <c r="C4977" s="565"/>
      <c r="D4977" s="564"/>
      <c r="E4977" s="5"/>
      <c r="F4977"/>
      <c r="G4977" s="5"/>
      <c r="I4977" s="232"/>
    </row>
    <row r="4978" spans="1:9" x14ac:dyDescent="0.25">
      <c r="A4978" s="565"/>
      <c r="B4978" s="565"/>
      <c r="C4978" s="565"/>
      <c r="D4978" s="564"/>
      <c r="E4978" s="5"/>
      <c r="F4978"/>
      <c r="G4978" s="5"/>
      <c r="I4978" s="232"/>
    </row>
    <row r="4979" spans="1:9" x14ac:dyDescent="0.25">
      <c r="A4979" s="565"/>
      <c r="B4979" s="565"/>
      <c r="C4979" s="565"/>
      <c r="D4979" s="564"/>
      <c r="E4979" s="5"/>
      <c r="F4979"/>
      <c r="G4979" s="5"/>
      <c r="I4979" s="232"/>
    </row>
    <row r="4980" spans="1:9" x14ac:dyDescent="0.25">
      <c r="A4980" s="565"/>
      <c r="B4980" s="565"/>
      <c r="C4980" s="565"/>
      <c r="D4980" s="564"/>
      <c r="E4980" s="5"/>
      <c r="F4980"/>
      <c r="G4980" s="5"/>
      <c r="I4980" s="232"/>
    </row>
    <row r="4981" spans="1:9" x14ac:dyDescent="0.25">
      <c r="A4981" s="565"/>
      <c r="B4981" s="565"/>
      <c r="C4981" s="565"/>
      <c r="D4981" s="564"/>
      <c r="E4981" s="5"/>
      <c r="F4981"/>
      <c r="G4981" s="5"/>
      <c r="I4981" s="232"/>
    </row>
    <row r="4982" spans="1:9" x14ac:dyDescent="0.25">
      <c r="A4982" s="565"/>
      <c r="B4982" s="565"/>
      <c r="C4982" s="565"/>
      <c r="D4982" s="564"/>
      <c r="E4982" s="5"/>
      <c r="F4982"/>
      <c r="G4982" s="5"/>
      <c r="I4982" s="232"/>
    </row>
    <row r="4983" spans="1:9" x14ac:dyDescent="0.25">
      <c r="A4983" s="565"/>
      <c r="B4983" s="565"/>
      <c r="C4983" s="565"/>
      <c r="D4983" s="564"/>
      <c r="E4983" s="5"/>
      <c r="F4983"/>
      <c r="G4983" s="5"/>
      <c r="I4983" s="232"/>
    </row>
    <row r="4984" spans="1:9" x14ac:dyDescent="0.25">
      <c r="A4984" s="565"/>
      <c r="B4984" s="565"/>
      <c r="C4984" s="565"/>
      <c r="D4984" s="564"/>
      <c r="E4984" s="5"/>
      <c r="F4984"/>
      <c r="G4984" s="5"/>
      <c r="I4984" s="232"/>
    </row>
    <row r="4985" spans="1:9" x14ac:dyDescent="0.25">
      <c r="A4985" s="565"/>
      <c r="B4985" s="565"/>
      <c r="C4985" s="565"/>
      <c r="D4985" s="564"/>
      <c r="E4985" s="5"/>
      <c r="F4985"/>
      <c r="G4985" s="5"/>
      <c r="I4985" s="232"/>
    </row>
    <row r="4986" spans="1:9" x14ac:dyDescent="0.25">
      <c r="A4986" s="565"/>
      <c r="B4986" s="565"/>
      <c r="C4986" s="565"/>
      <c r="D4986" s="564"/>
      <c r="E4986" s="5"/>
      <c r="F4986"/>
      <c r="G4986" s="5"/>
      <c r="I4986" s="232"/>
    </row>
    <row r="4987" spans="1:9" x14ac:dyDescent="0.25">
      <c r="A4987" s="565"/>
      <c r="B4987" s="565"/>
      <c r="C4987" s="565"/>
      <c r="D4987" s="564"/>
      <c r="E4987" s="5"/>
      <c r="F4987"/>
      <c r="G4987" s="5"/>
      <c r="I4987" s="232"/>
    </row>
    <row r="4988" spans="1:9" x14ac:dyDescent="0.25">
      <c r="A4988" s="565"/>
      <c r="B4988" s="565"/>
      <c r="C4988" s="565"/>
      <c r="D4988" s="564"/>
      <c r="E4988" s="5"/>
      <c r="F4988"/>
      <c r="G4988" s="5"/>
      <c r="I4988" s="232"/>
    </row>
    <row r="4989" spans="1:9" x14ac:dyDescent="0.25">
      <c r="A4989" s="565"/>
      <c r="B4989" s="565"/>
      <c r="C4989" s="565"/>
      <c r="D4989" s="564"/>
      <c r="E4989" s="5"/>
      <c r="F4989"/>
      <c r="G4989" s="5"/>
      <c r="I4989" s="232"/>
    </row>
    <row r="4990" spans="1:9" x14ac:dyDescent="0.25">
      <c r="A4990" s="565"/>
      <c r="B4990" s="565"/>
      <c r="C4990" s="565"/>
      <c r="D4990" s="564"/>
      <c r="E4990" s="5"/>
      <c r="F4990"/>
      <c r="G4990" s="5"/>
      <c r="I4990" s="232"/>
    </row>
    <row r="4991" spans="1:9" x14ac:dyDescent="0.25">
      <c r="A4991" s="565"/>
      <c r="B4991" s="565"/>
      <c r="C4991" s="565"/>
      <c r="D4991" s="564"/>
      <c r="E4991" s="5"/>
      <c r="F4991"/>
      <c r="G4991" s="5"/>
      <c r="I4991" s="232"/>
    </row>
    <row r="4992" spans="1:9" x14ac:dyDescent="0.25">
      <c r="A4992" s="565"/>
      <c r="B4992" s="565"/>
      <c r="C4992" s="565"/>
      <c r="D4992" s="564"/>
      <c r="E4992" s="5"/>
      <c r="F4992"/>
      <c r="G4992" s="5"/>
      <c r="I4992" s="232"/>
    </row>
    <row r="4993" spans="1:9" x14ac:dyDescent="0.25">
      <c r="A4993" s="565"/>
      <c r="B4993" s="565"/>
      <c r="C4993" s="565"/>
      <c r="D4993" s="564"/>
      <c r="E4993" s="5"/>
      <c r="F4993"/>
      <c r="G4993" s="5"/>
      <c r="I4993" s="232"/>
    </row>
    <row r="4994" spans="1:9" x14ac:dyDescent="0.25">
      <c r="A4994" s="565"/>
      <c r="B4994" s="565"/>
      <c r="C4994" s="565"/>
      <c r="D4994" s="564"/>
      <c r="E4994" s="5"/>
      <c r="F4994"/>
      <c r="G4994" s="5"/>
      <c r="I4994" s="232"/>
    </row>
    <row r="4995" spans="1:9" x14ac:dyDescent="0.25">
      <c r="A4995" s="565"/>
      <c r="B4995" s="565"/>
      <c r="C4995" s="565"/>
      <c r="D4995" s="564"/>
      <c r="E4995" s="5"/>
      <c r="F4995"/>
      <c r="G4995" s="5"/>
      <c r="I4995" s="232"/>
    </row>
    <row r="4996" spans="1:9" x14ac:dyDescent="0.25">
      <c r="A4996" s="565"/>
      <c r="B4996" s="565"/>
      <c r="C4996" s="565"/>
      <c r="D4996" s="564"/>
      <c r="E4996" s="5"/>
      <c r="F4996"/>
      <c r="G4996" s="5"/>
      <c r="I4996" s="232"/>
    </row>
    <row r="4997" spans="1:9" x14ac:dyDescent="0.25">
      <c r="A4997" s="565"/>
      <c r="B4997" s="565"/>
      <c r="C4997" s="565"/>
      <c r="D4997" s="564"/>
      <c r="E4997" s="5"/>
      <c r="F4997"/>
      <c r="G4997" s="5"/>
      <c r="I4997" s="232"/>
    </row>
    <row r="4998" spans="1:9" x14ac:dyDescent="0.25">
      <c r="A4998" s="565"/>
      <c r="B4998" s="565"/>
      <c r="C4998" s="565"/>
      <c r="D4998" s="564"/>
      <c r="E4998" s="5"/>
      <c r="F4998"/>
      <c r="G4998" s="5"/>
      <c r="I4998" s="232"/>
    </row>
    <row r="4999" spans="1:9" x14ac:dyDescent="0.25">
      <c r="A4999" s="565"/>
      <c r="B4999" s="565"/>
      <c r="C4999" s="565"/>
      <c r="D4999" s="564"/>
      <c r="E4999" s="5"/>
      <c r="F4999"/>
      <c r="G4999" s="5"/>
      <c r="I4999" s="232"/>
    </row>
    <row r="5000" spans="1:9" x14ac:dyDescent="0.25">
      <c r="A5000" s="565"/>
      <c r="B5000" s="565"/>
      <c r="C5000" s="565"/>
      <c r="D5000" s="564"/>
      <c r="E5000" s="5"/>
      <c r="F5000"/>
      <c r="G5000" s="5"/>
      <c r="I5000" s="232"/>
    </row>
    <row r="5001" spans="1:9" x14ac:dyDescent="0.25">
      <c r="A5001" s="565"/>
      <c r="B5001" s="565"/>
      <c r="C5001" s="565"/>
      <c r="D5001" s="564"/>
      <c r="E5001" s="5"/>
      <c r="F5001"/>
      <c r="G5001" s="5"/>
      <c r="I5001" s="232"/>
    </row>
    <row r="5002" spans="1:9" x14ac:dyDescent="0.25">
      <c r="A5002" s="565"/>
      <c r="B5002" s="565"/>
      <c r="C5002" s="565"/>
      <c r="D5002" s="564"/>
      <c r="E5002" s="5"/>
      <c r="F5002"/>
      <c r="G5002" s="5"/>
      <c r="I5002" s="232"/>
    </row>
    <row r="5003" spans="1:9" x14ac:dyDescent="0.25">
      <c r="A5003" s="565"/>
      <c r="B5003" s="565"/>
      <c r="C5003" s="565"/>
      <c r="D5003" s="564"/>
      <c r="E5003" s="5"/>
      <c r="F5003"/>
      <c r="G5003" s="5"/>
      <c r="I5003" s="232"/>
    </row>
    <row r="5004" spans="1:9" x14ac:dyDescent="0.25">
      <c r="A5004" s="565"/>
      <c r="B5004" s="565"/>
      <c r="C5004" s="565"/>
      <c r="D5004" s="564"/>
      <c r="E5004" s="5"/>
      <c r="F5004"/>
      <c r="G5004" s="5"/>
      <c r="I5004" s="232"/>
    </row>
    <row r="5005" spans="1:9" x14ac:dyDescent="0.25">
      <c r="A5005" s="565"/>
      <c r="B5005" s="565"/>
      <c r="C5005" s="565"/>
      <c r="D5005" s="564"/>
      <c r="E5005" s="5"/>
      <c r="F5005"/>
      <c r="G5005" s="5"/>
      <c r="I5005" s="232"/>
    </row>
    <row r="5006" spans="1:9" x14ac:dyDescent="0.25">
      <c r="A5006" s="565"/>
      <c r="B5006" s="565"/>
      <c r="C5006" s="565"/>
      <c r="D5006" s="564"/>
      <c r="E5006" s="5"/>
      <c r="F5006"/>
      <c r="G5006" s="5"/>
      <c r="I5006" s="232"/>
    </row>
    <row r="5007" spans="1:9" x14ac:dyDescent="0.25">
      <c r="A5007" s="565"/>
      <c r="B5007" s="565"/>
      <c r="C5007" s="565"/>
      <c r="D5007" s="564"/>
      <c r="E5007" s="5"/>
      <c r="F5007"/>
      <c r="G5007" s="5"/>
      <c r="I5007" s="232"/>
    </row>
    <row r="5008" spans="1:9" x14ac:dyDescent="0.25">
      <c r="A5008" s="565"/>
      <c r="B5008" s="565"/>
      <c r="C5008" s="565"/>
      <c r="D5008" s="564"/>
      <c r="E5008" s="5"/>
      <c r="F5008"/>
      <c r="G5008" s="5"/>
      <c r="I5008" s="232"/>
    </row>
    <row r="5009" spans="1:9" x14ac:dyDescent="0.25">
      <c r="A5009" s="565"/>
      <c r="B5009" s="565"/>
      <c r="C5009" s="565"/>
      <c r="D5009" s="564"/>
      <c r="E5009" s="5"/>
      <c r="F5009"/>
      <c r="G5009" s="5"/>
      <c r="I5009" s="232"/>
    </row>
    <row r="5010" spans="1:9" x14ac:dyDescent="0.25">
      <c r="A5010" s="565"/>
      <c r="B5010" s="565"/>
      <c r="C5010" s="565"/>
      <c r="D5010" s="564"/>
      <c r="E5010" s="5"/>
      <c r="F5010"/>
      <c r="G5010" s="5"/>
      <c r="I5010" s="232"/>
    </row>
    <row r="5011" spans="1:9" x14ac:dyDescent="0.25">
      <c r="A5011" s="565"/>
      <c r="B5011" s="565"/>
      <c r="C5011" s="565"/>
      <c r="D5011" s="564"/>
      <c r="E5011" s="5"/>
      <c r="F5011"/>
      <c r="G5011" s="5"/>
      <c r="I5011" s="232"/>
    </row>
    <row r="5012" spans="1:9" x14ac:dyDescent="0.25">
      <c r="A5012" s="565"/>
      <c r="B5012" s="565"/>
      <c r="C5012" s="565"/>
      <c r="D5012" s="564"/>
      <c r="E5012" s="5"/>
      <c r="F5012"/>
      <c r="G5012" s="5"/>
      <c r="I5012" s="232"/>
    </row>
    <row r="5013" spans="1:9" x14ac:dyDescent="0.25">
      <c r="A5013" s="565"/>
      <c r="B5013" s="565"/>
      <c r="C5013" s="565"/>
      <c r="D5013" s="564"/>
      <c r="E5013" s="5"/>
      <c r="F5013"/>
      <c r="G5013" s="5"/>
      <c r="I5013" s="232"/>
    </row>
    <row r="5014" spans="1:9" x14ac:dyDescent="0.25">
      <c r="A5014" s="565"/>
      <c r="B5014" s="565"/>
      <c r="C5014" s="565"/>
      <c r="D5014" s="564"/>
      <c r="E5014" s="5"/>
      <c r="F5014"/>
      <c r="G5014" s="5"/>
      <c r="I5014" s="232"/>
    </row>
    <row r="5015" spans="1:9" x14ac:dyDescent="0.25">
      <c r="A5015" s="565"/>
      <c r="B5015" s="565"/>
      <c r="C5015" s="565"/>
      <c r="D5015" s="564"/>
      <c r="E5015" s="5"/>
      <c r="F5015"/>
      <c r="G5015" s="5"/>
      <c r="I5015" s="232"/>
    </row>
    <row r="5016" spans="1:9" x14ac:dyDescent="0.25">
      <c r="A5016" s="565"/>
      <c r="B5016" s="565"/>
      <c r="C5016" s="565"/>
      <c r="D5016" s="564"/>
      <c r="E5016" s="5"/>
      <c r="F5016"/>
      <c r="G5016" s="5"/>
      <c r="I5016" s="232"/>
    </row>
    <row r="5017" spans="1:9" x14ac:dyDescent="0.25">
      <c r="A5017" s="565"/>
      <c r="B5017" s="565"/>
      <c r="C5017" s="565"/>
      <c r="D5017" s="564"/>
      <c r="E5017" s="5"/>
      <c r="F5017"/>
      <c r="G5017" s="5"/>
      <c r="I5017" s="232"/>
    </row>
    <row r="5018" spans="1:9" x14ac:dyDescent="0.25">
      <c r="A5018" s="565"/>
      <c r="B5018" s="565"/>
      <c r="C5018" s="565"/>
      <c r="D5018" s="564"/>
      <c r="E5018" s="5"/>
      <c r="F5018"/>
      <c r="G5018" s="5"/>
      <c r="I5018" s="232"/>
    </row>
    <row r="5019" spans="1:9" x14ac:dyDescent="0.25">
      <c r="A5019" s="565"/>
      <c r="B5019" s="565"/>
      <c r="C5019" s="565"/>
      <c r="D5019" s="564"/>
      <c r="E5019" s="5"/>
      <c r="F5019"/>
      <c r="G5019" s="5"/>
      <c r="I5019" s="232"/>
    </row>
    <row r="5020" spans="1:9" x14ac:dyDescent="0.25">
      <c r="A5020" s="565"/>
      <c r="B5020" s="565"/>
      <c r="C5020" s="565"/>
      <c r="D5020" s="564"/>
      <c r="E5020" s="5"/>
      <c r="F5020"/>
      <c r="G5020" s="5"/>
      <c r="I5020" s="232"/>
    </row>
    <row r="5021" spans="1:9" x14ac:dyDescent="0.25">
      <c r="A5021" s="565"/>
      <c r="B5021" s="565"/>
      <c r="C5021" s="565"/>
      <c r="D5021" s="564"/>
      <c r="E5021" s="5"/>
      <c r="F5021"/>
      <c r="G5021" s="5"/>
      <c r="I5021" s="232"/>
    </row>
    <row r="5022" spans="1:9" x14ac:dyDescent="0.25">
      <c r="A5022" s="565"/>
      <c r="B5022" s="565"/>
      <c r="C5022" s="565"/>
      <c r="D5022" s="564"/>
      <c r="E5022" s="5"/>
      <c r="F5022"/>
      <c r="G5022" s="5"/>
      <c r="I5022" s="232"/>
    </row>
    <row r="5023" spans="1:9" x14ac:dyDescent="0.25">
      <c r="A5023" s="565"/>
      <c r="B5023" s="565"/>
      <c r="C5023" s="565"/>
      <c r="D5023" s="564"/>
      <c r="E5023" s="5"/>
      <c r="F5023"/>
      <c r="G5023" s="5"/>
      <c r="I5023" s="232"/>
    </row>
    <row r="5024" spans="1:9" x14ac:dyDescent="0.25">
      <c r="A5024" s="565"/>
      <c r="B5024" s="565"/>
      <c r="C5024" s="565"/>
      <c r="D5024" s="564"/>
      <c r="E5024" s="5"/>
      <c r="F5024"/>
      <c r="G5024" s="5"/>
      <c r="I5024" s="232"/>
    </row>
    <row r="5025" spans="1:9" x14ac:dyDescent="0.25">
      <c r="A5025" s="565"/>
      <c r="B5025" s="565"/>
      <c r="C5025" s="565"/>
      <c r="D5025" s="564"/>
      <c r="E5025" s="5"/>
      <c r="F5025"/>
      <c r="G5025" s="5"/>
      <c r="I5025" s="232"/>
    </row>
    <row r="5026" spans="1:9" x14ac:dyDescent="0.25">
      <c r="A5026" s="565"/>
      <c r="B5026" s="565"/>
      <c r="C5026" s="565"/>
      <c r="D5026" s="564"/>
      <c r="E5026" s="5"/>
      <c r="F5026"/>
      <c r="G5026" s="5"/>
      <c r="I5026" s="232"/>
    </row>
    <row r="5027" spans="1:9" x14ac:dyDescent="0.25">
      <c r="A5027" s="565"/>
      <c r="B5027" s="565"/>
      <c r="C5027" s="565"/>
      <c r="D5027" s="564"/>
      <c r="E5027" s="5"/>
      <c r="F5027"/>
      <c r="G5027" s="5"/>
      <c r="I5027" s="232"/>
    </row>
    <row r="5028" spans="1:9" x14ac:dyDescent="0.25">
      <c r="A5028" s="565"/>
      <c r="B5028" s="565"/>
      <c r="C5028" s="565"/>
      <c r="D5028" s="564"/>
      <c r="E5028" s="5"/>
      <c r="F5028"/>
      <c r="G5028" s="5"/>
      <c r="I5028" s="232"/>
    </row>
    <row r="5029" spans="1:9" x14ac:dyDescent="0.25">
      <c r="A5029" s="565"/>
      <c r="B5029" s="565"/>
      <c r="C5029" s="565"/>
      <c r="D5029" s="564"/>
      <c r="E5029" s="5"/>
      <c r="F5029"/>
      <c r="G5029" s="5"/>
      <c r="I5029" s="232"/>
    </row>
    <row r="5030" spans="1:9" x14ac:dyDescent="0.25">
      <c r="A5030" s="565"/>
      <c r="B5030" s="565"/>
      <c r="C5030" s="565"/>
      <c r="D5030" s="564"/>
      <c r="E5030" s="5"/>
      <c r="F5030"/>
      <c r="G5030" s="5"/>
      <c r="I5030" s="232"/>
    </row>
    <row r="5031" spans="1:9" x14ac:dyDescent="0.25">
      <c r="A5031" s="565"/>
      <c r="B5031" s="565"/>
      <c r="C5031" s="565"/>
      <c r="D5031" s="564"/>
      <c r="E5031" s="5"/>
      <c r="F5031"/>
      <c r="G5031" s="5"/>
      <c r="I5031" s="232"/>
    </row>
    <row r="5032" spans="1:9" x14ac:dyDescent="0.25">
      <c r="A5032" s="565"/>
      <c r="B5032" s="565"/>
      <c r="C5032" s="565"/>
      <c r="D5032" s="564"/>
      <c r="E5032" s="5"/>
      <c r="F5032"/>
      <c r="G5032" s="5"/>
      <c r="I5032" s="232"/>
    </row>
    <row r="5033" spans="1:9" x14ac:dyDescent="0.25">
      <c r="A5033" s="565"/>
      <c r="B5033" s="565"/>
      <c r="C5033" s="565"/>
      <c r="D5033" s="564"/>
      <c r="E5033" s="5"/>
      <c r="F5033"/>
      <c r="G5033" s="5"/>
      <c r="I5033" s="232"/>
    </row>
    <row r="5034" spans="1:9" x14ac:dyDescent="0.25">
      <c r="A5034" s="565"/>
      <c r="B5034" s="565"/>
      <c r="C5034" s="565"/>
      <c r="D5034" s="564"/>
      <c r="E5034" s="5"/>
      <c r="F5034"/>
      <c r="G5034" s="5"/>
      <c r="I5034" s="232"/>
    </row>
    <row r="5035" spans="1:9" x14ac:dyDescent="0.25">
      <c r="A5035" s="565"/>
      <c r="B5035" s="565"/>
      <c r="C5035" s="565"/>
      <c r="D5035" s="564"/>
      <c r="E5035" s="5"/>
      <c r="F5035"/>
      <c r="G5035" s="5"/>
      <c r="I5035" s="232"/>
    </row>
    <row r="5036" spans="1:9" x14ac:dyDescent="0.25">
      <c r="A5036" s="565"/>
      <c r="B5036" s="565"/>
      <c r="C5036" s="565"/>
      <c r="D5036" s="564"/>
      <c r="E5036" s="5"/>
      <c r="F5036"/>
      <c r="G5036" s="5"/>
      <c r="I5036" s="232"/>
    </row>
    <row r="5037" spans="1:9" x14ac:dyDescent="0.25">
      <c r="A5037" s="565"/>
      <c r="B5037" s="565"/>
      <c r="C5037" s="565"/>
      <c r="D5037" s="564"/>
      <c r="E5037" s="5"/>
      <c r="F5037"/>
      <c r="G5037" s="5"/>
      <c r="I5037" s="232"/>
    </row>
    <row r="5038" spans="1:9" x14ac:dyDescent="0.25">
      <c r="A5038" s="565"/>
      <c r="B5038" s="565"/>
      <c r="C5038" s="565"/>
      <c r="D5038" s="564"/>
      <c r="E5038" s="5"/>
      <c r="F5038"/>
      <c r="G5038" s="5"/>
      <c r="I5038" s="232"/>
    </row>
    <row r="5039" spans="1:9" x14ac:dyDescent="0.25">
      <c r="A5039" s="565"/>
      <c r="B5039" s="565"/>
      <c r="C5039" s="565"/>
      <c r="D5039" s="564"/>
      <c r="E5039" s="5"/>
      <c r="F5039"/>
      <c r="G5039" s="5"/>
      <c r="I5039" s="232"/>
    </row>
    <row r="5040" spans="1:9" x14ac:dyDescent="0.25">
      <c r="A5040" s="565"/>
      <c r="B5040" s="565"/>
      <c r="C5040" s="565"/>
      <c r="D5040" s="564"/>
      <c r="E5040" s="5"/>
      <c r="F5040"/>
      <c r="G5040" s="5"/>
      <c r="I5040" s="232"/>
    </row>
    <row r="5041" spans="1:9" x14ac:dyDescent="0.25">
      <c r="A5041" s="565"/>
      <c r="B5041" s="565"/>
      <c r="C5041" s="565"/>
      <c r="D5041" s="564"/>
      <c r="E5041" s="5"/>
      <c r="F5041"/>
      <c r="G5041" s="5"/>
      <c r="I5041" s="232"/>
    </row>
    <row r="5042" spans="1:9" x14ac:dyDescent="0.25">
      <c r="A5042" s="565"/>
      <c r="B5042" s="565"/>
      <c r="C5042" s="565"/>
      <c r="D5042" s="564"/>
      <c r="E5042" s="5"/>
      <c r="F5042"/>
      <c r="G5042" s="5"/>
      <c r="I5042" s="232"/>
    </row>
    <row r="5043" spans="1:9" x14ac:dyDescent="0.25">
      <c r="A5043" s="565"/>
      <c r="B5043" s="565"/>
      <c r="C5043" s="565"/>
      <c r="D5043" s="564"/>
      <c r="E5043" s="5"/>
      <c r="F5043"/>
      <c r="G5043" s="5"/>
      <c r="I5043" s="232"/>
    </row>
    <row r="5044" spans="1:9" x14ac:dyDescent="0.25">
      <c r="A5044" s="565"/>
      <c r="B5044" s="565"/>
      <c r="C5044" s="565"/>
      <c r="D5044" s="564"/>
      <c r="E5044" s="5"/>
      <c r="F5044"/>
      <c r="G5044" s="5"/>
      <c r="I5044" s="232"/>
    </row>
    <row r="5045" spans="1:9" x14ac:dyDescent="0.25">
      <c r="A5045" s="565"/>
      <c r="B5045" s="565"/>
      <c r="C5045" s="565"/>
      <c r="D5045" s="564"/>
      <c r="E5045" s="5"/>
      <c r="F5045"/>
      <c r="G5045" s="5"/>
      <c r="I5045" s="232"/>
    </row>
    <row r="5046" spans="1:9" x14ac:dyDescent="0.25">
      <c r="A5046" s="565"/>
      <c r="B5046" s="565"/>
      <c r="C5046" s="565"/>
      <c r="D5046" s="564"/>
      <c r="E5046" s="5"/>
      <c r="F5046"/>
      <c r="G5046" s="5"/>
      <c r="I5046" s="232"/>
    </row>
    <row r="5047" spans="1:9" x14ac:dyDescent="0.25">
      <c r="A5047" s="565"/>
      <c r="B5047" s="565"/>
      <c r="C5047" s="565"/>
      <c r="D5047" s="564"/>
      <c r="E5047" s="5"/>
      <c r="F5047"/>
      <c r="G5047" s="5"/>
      <c r="I5047" s="232"/>
    </row>
    <row r="5048" spans="1:9" x14ac:dyDescent="0.25">
      <c r="A5048" s="565"/>
      <c r="B5048" s="565"/>
      <c r="C5048" s="565"/>
      <c r="D5048" s="564"/>
      <c r="E5048" s="5"/>
      <c r="F5048"/>
      <c r="G5048" s="5"/>
      <c r="I5048" s="232"/>
    </row>
    <row r="5049" spans="1:9" x14ac:dyDescent="0.25">
      <c r="A5049" s="565"/>
      <c r="B5049" s="565"/>
      <c r="C5049" s="565"/>
      <c r="D5049" s="564"/>
      <c r="E5049" s="5"/>
      <c r="F5049"/>
      <c r="G5049" s="5"/>
      <c r="I5049" s="232"/>
    </row>
    <row r="5050" spans="1:9" x14ac:dyDescent="0.25">
      <c r="A5050" s="565"/>
      <c r="B5050" s="565"/>
      <c r="C5050" s="565"/>
      <c r="D5050" s="564"/>
      <c r="E5050" s="5"/>
      <c r="F5050"/>
      <c r="G5050" s="5"/>
      <c r="I5050" s="232"/>
    </row>
    <row r="5051" spans="1:9" x14ac:dyDescent="0.25">
      <c r="A5051" s="565"/>
      <c r="B5051" s="565"/>
      <c r="C5051" s="565"/>
      <c r="D5051" s="564"/>
      <c r="E5051" s="5"/>
      <c r="F5051"/>
      <c r="G5051" s="5"/>
      <c r="I5051" s="232"/>
    </row>
    <row r="5052" spans="1:9" x14ac:dyDescent="0.25">
      <c r="A5052" s="565"/>
      <c r="B5052" s="565"/>
      <c r="C5052" s="565"/>
      <c r="D5052" s="564"/>
      <c r="E5052" s="5"/>
      <c r="F5052"/>
      <c r="G5052" s="5"/>
      <c r="I5052" s="232"/>
    </row>
    <row r="5053" spans="1:9" x14ac:dyDescent="0.25">
      <c r="A5053" s="565"/>
      <c r="B5053" s="565"/>
      <c r="C5053" s="565"/>
      <c r="D5053" s="564"/>
      <c r="E5053" s="5"/>
      <c r="F5053"/>
      <c r="G5053" s="5"/>
      <c r="I5053" s="232"/>
    </row>
    <row r="5054" spans="1:9" x14ac:dyDescent="0.25">
      <c r="A5054" s="565"/>
      <c r="B5054" s="565"/>
      <c r="C5054" s="565"/>
      <c r="D5054" s="564"/>
      <c r="E5054" s="5"/>
      <c r="F5054"/>
      <c r="G5054" s="5"/>
      <c r="I5054" s="232"/>
    </row>
    <row r="5055" spans="1:9" x14ac:dyDescent="0.25">
      <c r="A5055" s="565"/>
      <c r="B5055" s="565"/>
      <c r="C5055" s="565"/>
      <c r="D5055" s="564"/>
      <c r="E5055" s="5"/>
      <c r="F5055"/>
      <c r="G5055" s="5"/>
      <c r="I5055" s="232"/>
    </row>
    <row r="5056" spans="1:9" x14ac:dyDescent="0.25">
      <c r="A5056" s="565"/>
      <c r="B5056" s="565"/>
      <c r="C5056" s="565"/>
      <c r="D5056" s="564"/>
      <c r="E5056" s="5"/>
      <c r="F5056"/>
      <c r="G5056" s="5"/>
      <c r="I5056" s="232"/>
    </row>
    <row r="5057" spans="1:9" x14ac:dyDescent="0.25">
      <c r="A5057" s="565"/>
      <c r="B5057" s="565"/>
      <c r="C5057" s="565"/>
      <c r="D5057" s="564"/>
      <c r="E5057" s="5"/>
      <c r="F5057"/>
      <c r="G5057" s="5"/>
      <c r="I5057" s="232"/>
    </row>
    <row r="5058" spans="1:9" x14ac:dyDescent="0.25">
      <c r="A5058" s="565"/>
      <c r="B5058" s="565"/>
      <c r="C5058" s="565"/>
      <c r="D5058" s="564"/>
      <c r="E5058" s="5"/>
      <c r="F5058"/>
      <c r="G5058" s="5"/>
      <c r="I5058" s="232"/>
    </row>
    <row r="5059" spans="1:9" x14ac:dyDescent="0.25">
      <c r="A5059" s="565"/>
      <c r="B5059" s="565"/>
      <c r="C5059" s="565"/>
      <c r="D5059" s="564"/>
      <c r="E5059" s="5"/>
      <c r="F5059"/>
      <c r="G5059" s="5"/>
      <c r="I5059" s="232"/>
    </row>
    <row r="5060" spans="1:9" x14ac:dyDescent="0.25">
      <c r="A5060" s="565"/>
      <c r="B5060" s="565"/>
      <c r="C5060" s="565"/>
      <c r="D5060" s="564"/>
      <c r="E5060" s="5"/>
      <c r="F5060"/>
      <c r="G5060" s="5"/>
      <c r="I5060" s="232"/>
    </row>
    <row r="5061" spans="1:9" x14ac:dyDescent="0.25">
      <c r="A5061" s="565"/>
      <c r="B5061" s="565"/>
      <c r="C5061" s="565"/>
      <c r="D5061" s="564"/>
      <c r="E5061" s="5"/>
      <c r="F5061"/>
      <c r="G5061" s="5"/>
      <c r="I5061" s="232"/>
    </row>
    <row r="5062" spans="1:9" x14ac:dyDescent="0.25">
      <c r="A5062" s="565"/>
      <c r="B5062" s="565"/>
      <c r="C5062" s="565"/>
      <c r="D5062" s="564"/>
      <c r="E5062" s="5"/>
      <c r="F5062"/>
      <c r="G5062" s="5"/>
      <c r="I5062" s="232"/>
    </row>
    <row r="5063" spans="1:9" x14ac:dyDescent="0.25">
      <c r="A5063" s="565"/>
      <c r="B5063" s="565"/>
      <c r="C5063" s="565"/>
      <c r="D5063" s="564"/>
      <c r="E5063" s="5"/>
      <c r="F5063"/>
      <c r="G5063" s="5"/>
      <c r="I5063" s="232"/>
    </row>
    <row r="5064" spans="1:9" x14ac:dyDescent="0.25">
      <c r="A5064" s="565"/>
      <c r="B5064" s="565"/>
      <c r="C5064" s="565"/>
      <c r="D5064" s="564"/>
      <c r="E5064" s="5"/>
      <c r="F5064"/>
      <c r="G5064" s="5"/>
      <c r="I5064" s="232"/>
    </row>
    <row r="5065" spans="1:9" x14ac:dyDescent="0.25">
      <c r="A5065" s="565"/>
      <c r="B5065" s="565"/>
      <c r="C5065" s="565"/>
      <c r="D5065" s="564"/>
      <c r="E5065" s="5"/>
      <c r="F5065"/>
      <c r="G5065" s="5"/>
      <c r="I5065" s="232"/>
    </row>
    <row r="5066" spans="1:9" x14ac:dyDescent="0.25">
      <c r="A5066" s="565"/>
      <c r="B5066" s="565"/>
      <c r="C5066" s="565"/>
      <c r="D5066" s="564"/>
      <c r="E5066" s="5"/>
      <c r="F5066"/>
      <c r="G5066" s="5"/>
      <c r="I5066" s="232"/>
    </row>
    <row r="5067" spans="1:9" x14ac:dyDescent="0.25">
      <c r="A5067" s="565"/>
      <c r="B5067" s="565"/>
      <c r="C5067" s="565"/>
      <c r="D5067" s="564"/>
      <c r="E5067" s="5"/>
      <c r="F5067"/>
      <c r="G5067" s="5"/>
      <c r="I5067" s="232"/>
    </row>
    <row r="5068" spans="1:9" x14ac:dyDescent="0.25">
      <c r="A5068" s="565"/>
      <c r="B5068" s="565"/>
      <c r="C5068" s="565"/>
      <c r="D5068" s="564"/>
      <c r="E5068" s="5"/>
      <c r="F5068"/>
      <c r="G5068" s="5"/>
      <c r="I5068" s="232"/>
    </row>
    <row r="5069" spans="1:9" x14ac:dyDescent="0.25">
      <c r="A5069" s="565"/>
      <c r="B5069" s="565"/>
      <c r="C5069" s="565"/>
      <c r="D5069" s="564"/>
      <c r="E5069" s="5"/>
      <c r="F5069"/>
      <c r="G5069" s="5"/>
      <c r="I5069" s="232"/>
    </row>
    <row r="5070" spans="1:9" x14ac:dyDescent="0.25">
      <c r="A5070" s="565"/>
      <c r="B5070" s="565"/>
      <c r="C5070" s="565"/>
      <c r="D5070" s="564"/>
      <c r="E5070" s="5"/>
      <c r="F5070"/>
      <c r="G5070" s="5"/>
      <c r="I5070" s="232"/>
    </row>
    <row r="5071" spans="1:9" x14ac:dyDescent="0.25">
      <c r="A5071" s="565"/>
      <c r="B5071" s="565"/>
      <c r="C5071" s="565"/>
      <c r="D5071" s="564"/>
      <c r="E5071" s="5"/>
      <c r="F5071"/>
      <c r="G5071" s="5"/>
      <c r="I5071" s="232"/>
    </row>
    <row r="5072" spans="1:9" x14ac:dyDescent="0.25">
      <c r="A5072" s="565"/>
      <c r="B5072" s="565"/>
      <c r="C5072" s="565"/>
      <c r="D5072" s="564"/>
      <c r="E5072" s="5"/>
      <c r="F5072"/>
      <c r="G5072" s="5"/>
      <c r="I5072" s="232"/>
    </row>
    <row r="5073" spans="1:9" x14ac:dyDescent="0.25">
      <c r="A5073" s="565"/>
      <c r="B5073" s="565"/>
      <c r="C5073" s="565"/>
      <c r="D5073" s="564"/>
      <c r="E5073" s="5"/>
      <c r="F5073"/>
      <c r="G5073" s="5"/>
      <c r="I5073" s="232"/>
    </row>
    <row r="5074" spans="1:9" x14ac:dyDescent="0.25">
      <c r="A5074" s="565"/>
      <c r="B5074" s="565"/>
      <c r="C5074" s="565"/>
      <c r="D5074" s="564"/>
      <c r="E5074" s="5"/>
      <c r="F5074"/>
      <c r="G5074" s="5"/>
      <c r="I5074" s="232"/>
    </row>
    <row r="5075" spans="1:9" x14ac:dyDescent="0.25">
      <c r="A5075" s="565"/>
      <c r="B5075" s="565"/>
      <c r="C5075" s="565"/>
      <c r="D5075" s="564"/>
      <c r="E5075" s="5"/>
      <c r="F5075"/>
      <c r="G5075" s="5"/>
      <c r="I5075" s="232"/>
    </row>
    <row r="5076" spans="1:9" x14ac:dyDescent="0.25">
      <c r="A5076" s="565"/>
      <c r="B5076" s="565"/>
      <c r="C5076" s="565"/>
      <c r="D5076" s="564"/>
      <c r="E5076" s="5"/>
      <c r="F5076"/>
      <c r="G5076" s="5"/>
      <c r="I5076" s="232"/>
    </row>
    <row r="5077" spans="1:9" x14ac:dyDescent="0.25">
      <c r="A5077" s="565"/>
      <c r="B5077" s="565"/>
      <c r="C5077" s="565"/>
      <c r="D5077" s="564"/>
      <c r="E5077" s="5"/>
      <c r="F5077"/>
      <c r="G5077" s="5"/>
      <c r="I5077" s="232"/>
    </row>
    <row r="5078" spans="1:9" x14ac:dyDescent="0.25">
      <c r="A5078" s="565"/>
      <c r="B5078" s="565"/>
      <c r="C5078" s="565"/>
      <c r="D5078" s="564"/>
      <c r="E5078" s="5"/>
      <c r="F5078"/>
      <c r="G5078" s="5"/>
      <c r="I5078" s="232"/>
    </row>
    <row r="5079" spans="1:9" x14ac:dyDescent="0.25">
      <c r="A5079" s="565"/>
      <c r="B5079" s="565"/>
      <c r="C5079" s="565"/>
      <c r="D5079" s="564"/>
      <c r="E5079" s="5"/>
      <c r="F5079"/>
      <c r="G5079" s="5"/>
      <c r="I5079" s="232"/>
    </row>
    <row r="5080" spans="1:9" x14ac:dyDescent="0.25">
      <c r="A5080" s="565"/>
      <c r="B5080" s="565"/>
      <c r="C5080" s="565"/>
      <c r="D5080" s="564"/>
      <c r="E5080" s="5"/>
      <c r="F5080"/>
      <c r="G5080" s="5"/>
      <c r="I5080" s="232"/>
    </row>
    <row r="5081" spans="1:9" x14ac:dyDescent="0.25">
      <c r="A5081" s="565"/>
      <c r="B5081" s="565"/>
      <c r="C5081" s="565"/>
      <c r="D5081" s="564"/>
      <c r="E5081" s="5"/>
      <c r="F5081"/>
      <c r="G5081" s="5"/>
      <c r="I5081" s="232"/>
    </row>
    <row r="5082" spans="1:9" x14ac:dyDescent="0.25">
      <c r="A5082" s="565"/>
      <c r="B5082" s="565"/>
      <c r="C5082" s="565"/>
      <c r="D5082" s="564"/>
      <c r="E5082" s="5"/>
      <c r="F5082"/>
      <c r="G5082" s="5"/>
      <c r="I5082" s="232"/>
    </row>
    <row r="5083" spans="1:9" x14ac:dyDescent="0.25">
      <c r="A5083" s="565"/>
      <c r="B5083" s="565"/>
      <c r="C5083" s="565"/>
      <c r="D5083" s="564"/>
      <c r="E5083" s="5"/>
      <c r="F5083"/>
      <c r="G5083" s="5"/>
      <c r="I5083" s="232"/>
    </row>
    <row r="5084" spans="1:9" x14ac:dyDescent="0.25">
      <c r="A5084" s="565"/>
      <c r="B5084" s="565"/>
      <c r="C5084" s="565"/>
      <c r="D5084" s="564"/>
      <c r="E5084" s="5"/>
      <c r="F5084"/>
      <c r="G5084" s="5"/>
      <c r="I5084" s="232"/>
    </row>
    <row r="5085" spans="1:9" x14ac:dyDescent="0.25">
      <c r="A5085" s="565"/>
      <c r="B5085" s="565"/>
      <c r="C5085" s="565"/>
      <c r="D5085" s="564"/>
      <c r="E5085" s="5"/>
      <c r="F5085"/>
      <c r="G5085" s="5"/>
      <c r="I5085" s="232"/>
    </row>
    <row r="5086" spans="1:9" x14ac:dyDescent="0.25">
      <c r="A5086" s="565"/>
      <c r="B5086" s="565"/>
      <c r="C5086" s="565"/>
      <c r="D5086" s="564"/>
      <c r="E5086" s="5"/>
      <c r="F5086"/>
      <c r="G5086" s="5"/>
      <c r="I5086" s="232"/>
    </row>
    <row r="5087" spans="1:9" x14ac:dyDescent="0.25">
      <c r="A5087" s="565"/>
      <c r="B5087" s="565"/>
      <c r="C5087" s="565"/>
      <c r="D5087" s="564"/>
      <c r="E5087" s="5"/>
      <c r="F5087"/>
      <c r="G5087" s="5"/>
      <c r="I5087" s="232"/>
    </row>
    <row r="5088" spans="1:9" x14ac:dyDescent="0.25">
      <c r="A5088" s="565"/>
      <c r="B5088" s="565"/>
      <c r="C5088" s="565"/>
      <c r="D5088" s="564"/>
      <c r="E5088" s="5"/>
      <c r="F5088"/>
      <c r="G5088" s="5"/>
      <c r="I5088" s="232"/>
    </row>
    <row r="5089" spans="1:9" x14ac:dyDescent="0.25">
      <c r="A5089" s="565"/>
      <c r="B5089" s="565"/>
      <c r="C5089" s="565"/>
      <c r="D5089" s="564"/>
      <c r="E5089" s="5"/>
      <c r="F5089"/>
      <c r="G5089" s="5"/>
      <c r="I5089" s="232"/>
    </row>
    <row r="5090" spans="1:9" x14ac:dyDescent="0.25">
      <c r="A5090" s="565"/>
      <c r="B5090" s="565"/>
      <c r="C5090" s="565"/>
      <c r="D5090" s="564"/>
      <c r="E5090" s="5"/>
      <c r="F5090"/>
      <c r="G5090" s="5"/>
      <c r="I5090" s="232"/>
    </row>
    <row r="5091" spans="1:9" x14ac:dyDescent="0.25">
      <c r="A5091" s="565"/>
      <c r="B5091" s="565"/>
      <c r="C5091" s="565"/>
      <c r="D5091" s="564"/>
      <c r="E5091" s="5"/>
      <c r="F5091"/>
      <c r="G5091" s="5"/>
      <c r="I5091" s="232"/>
    </row>
    <row r="5092" spans="1:9" x14ac:dyDescent="0.25">
      <c r="A5092" s="565"/>
      <c r="B5092" s="565"/>
      <c r="C5092" s="565"/>
      <c r="D5092" s="564"/>
      <c r="E5092" s="5"/>
      <c r="F5092"/>
      <c r="G5092" s="5"/>
      <c r="I5092" s="232"/>
    </row>
    <row r="5093" spans="1:9" x14ac:dyDescent="0.25">
      <c r="A5093" s="565"/>
      <c r="B5093" s="565"/>
      <c r="C5093" s="565"/>
      <c r="D5093" s="564"/>
      <c r="E5093" s="5"/>
      <c r="F5093"/>
      <c r="G5093" s="5"/>
      <c r="I5093" s="232"/>
    </row>
    <row r="5094" spans="1:9" x14ac:dyDescent="0.25">
      <c r="A5094" s="565"/>
      <c r="B5094" s="565"/>
      <c r="C5094" s="565"/>
      <c r="D5094" s="564"/>
      <c r="E5094" s="5"/>
      <c r="F5094"/>
      <c r="G5094" s="5"/>
      <c r="I5094" s="232"/>
    </row>
    <row r="5095" spans="1:9" x14ac:dyDescent="0.25">
      <c r="A5095" s="565"/>
      <c r="B5095" s="565"/>
      <c r="C5095" s="565"/>
      <c r="D5095" s="564"/>
      <c r="E5095" s="5"/>
      <c r="F5095"/>
      <c r="G5095" s="5"/>
      <c r="I5095" s="232"/>
    </row>
    <row r="5096" spans="1:9" x14ac:dyDescent="0.25">
      <c r="A5096" s="565"/>
      <c r="B5096" s="565"/>
      <c r="C5096" s="565"/>
      <c r="D5096" s="564"/>
      <c r="E5096" s="5"/>
      <c r="F5096"/>
      <c r="G5096" s="5"/>
      <c r="I5096" s="232"/>
    </row>
    <row r="5097" spans="1:9" x14ac:dyDescent="0.25">
      <c r="A5097" s="565"/>
      <c r="B5097" s="565"/>
      <c r="C5097" s="565"/>
      <c r="D5097" s="564"/>
      <c r="E5097" s="5"/>
      <c r="F5097"/>
      <c r="G5097" s="5"/>
      <c r="I5097" s="232"/>
    </row>
    <row r="5098" spans="1:9" x14ac:dyDescent="0.25">
      <c r="A5098" s="565"/>
      <c r="B5098" s="565"/>
      <c r="C5098" s="565"/>
      <c r="D5098" s="564"/>
      <c r="E5098" s="5"/>
      <c r="F5098"/>
      <c r="G5098" s="5"/>
      <c r="I5098" s="232"/>
    </row>
    <row r="5099" spans="1:9" x14ac:dyDescent="0.25">
      <c r="A5099" s="565"/>
      <c r="B5099" s="565"/>
      <c r="C5099" s="565"/>
      <c r="D5099" s="564"/>
      <c r="E5099" s="5"/>
      <c r="F5099"/>
      <c r="G5099" s="5"/>
      <c r="I5099" s="232"/>
    </row>
    <row r="5100" spans="1:9" x14ac:dyDescent="0.25">
      <c r="A5100" s="565"/>
      <c r="B5100" s="565"/>
      <c r="C5100" s="565"/>
      <c r="D5100" s="564"/>
      <c r="E5100" s="5"/>
      <c r="F5100"/>
      <c r="G5100" s="5"/>
      <c r="I5100" s="232"/>
    </row>
    <row r="5101" spans="1:9" x14ac:dyDescent="0.25">
      <c r="A5101" s="565"/>
      <c r="B5101" s="565"/>
      <c r="C5101" s="565"/>
      <c r="D5101" s="564"/>
      <c r="E5101" s="5"/>
      <c r="F5101"/>
      <c r="G5101" s="5"/>
      <c r="I5101" s="232"/>
    </row>
    <row r="5102" spans="1:9" x14ac:dyDescent="0.25">
      <c r="A5102" s="565"/>
      <c r="B5102" s="565"/>
      <c r="C5102" s="565"/>
      <c r="D5102" s="564"/>
      <c r="E5102" s="5"/>
      <c r="F5102"/>
      <c r="G5102" s="5"/>
      <c r="I5102" s="232"/>
    </row>
    <row r="5103" spans="1:9" x14ac:dyDescent="0.25">
      <c r="A5103" s="565"/>
      <c r="B5103" s="565"/>
      <c r="C5103" s="565"/>
      <c r="D5103" s="564"/>
      <c r="E5103" s="5"/>
      <c r="F5103"/>
      <c r="G5103" s="5"/>
      <c r="I5103" s="232"/>
    </row>
    <row r="5104" spans="1:9" x14ac:dyDescent="0.25">
      <c r="A5104" s="565"/>
      <c r="B5104" s="565"/>
      <c r="C5104" s="565"/>
      <c r="D5104" s="564"/>
      <c r="E5104" s="5"/>
      <c r="F5104"/>
      <c r="G5104" s="5"/>
      <c r="I5104" s="232"/>
    </row>
    <row r="5105" spans="1:9" x14ac:dyDescent="0.25">
      <c r="A5105" s="565"/>
      <c r="B5105" s="565"/>
      <c r="C5105" s="565"/>
      <c r="D5105" s="564"/>
      <c r="E5105" s="5"/>
      <c r="F5105"/>
      <c r="G5105" s="5"/>
      <c r="I5105" s="232"/>
    </row>
    <row r="5106" spans="1:9" x14ac:dyDescent="0.25">
      <c r="A5106" s="565"/>
      <c r="B5106" s="565"/>
      <c r="C5106" s="565"/>
      <c r="D5106" s="564"/>
      <c r="E5106" s="5"/>
      <c r="F5106"/>
      <c r="G5106" s="5"/>
      <c r="I5106" s="232"/>
    </row>
    <row r="5107" spans="1:9" x14ac:dyDescent="0.25">
      <c r="A5107" s="565"/>
      <c r="B5107" s="565"/>
      <c r="C5107" s="565"/>
      <c r="D5107" s="564"/>
      <c r="E5107" s="5"/>
      <c r="F5107"/>
      <c r="G5107" s="5"/>
      <c r="I5107" s="232"/>
    </row>
    <row r="5108" spans="1:9" x14ac:dyDescent="0.25">
      <c r="A5108" s="565"/>
      <c r="B5108" s="565"/>
      <c r="C5108" s="565"/>
      <c r="D5108" s="564"/>
      <c r="E5108" s="5"/>
      <c r="F5108"/>
      <c r="G5108" s="5"/>
      <c r="I5108" s="232"/>
    </row>
    <row r="5109" spans="1:9" x14ac:dyDescent="0.25">
      <c r="A5109" s="565"/>
      <c r="B5109" s="565"/>
      <c r="C5109" s="565"/>
      <c r="D5109" s="564"/>
      <c r="E5109" s="5"/>
      <c r="F5109"/>
      <c r="G5109" s="5"/>
      <c r="I5109" s="232"/>
    </row>
    <row r="5110" spans="1:9" x14ac:dyDescent="0.25">
      <c r="A5110" s="565"/>
      <c r="B5110" s="565"/>
      <c r="C5110" s="565"/>
      <c r="D5110" s="564"/>
      <c r="E5110" s="5"/>
      <c r="F5110"/>
      <c r="G5110" s="5"/>
      <c r="I5110" s="232"/>
    </row>
    <row r="5111" spans="1:9" x14ac:dyDescent="0.25">
      <c r="A5111" s="565"/>
      <c r="B5111" s="565"/>
      <c r="C5111" s="565"/>
      <c r="D5111" s="564"/>
      <c r="E5111" s="5"/>
      <c r="F5111"/>
      <c r="G5111" s="5"/>
      <c r="I5111" s="232"/>
    </row>
    <row r="5112" spans="1:9" x14ac:dyDescent="0.25">
      <c r="A5112" s="565"/>
      <c r="B5112" s="565"/>
      <c r="C5112" s="565"/>
      <c r="D5112" s="564"/>
      <c r="E5112" s="5"/>
      <c r="F5112"/>
      <c r="G5112" s="5"/>
      <c r="I5112" s="232"/>
    </row>
    <row r="5113" spans="1:9" x14ac:dyDescent="0.25">
      <c r="A5113" s="565"/>
      <c r="B5113" s="565"/>
      <c r="C5113" s="565"/>
      <c r="D5113" s="564"/>
      <c r="E5113" s="5"/>
      <c r="F5113"/>
      <c r="G5113" s="5"/>
      <c r="I5113" s="232"/>
    </row>
    <row r="5114" spans="1:9" x14ac:dyDescent="0.25">
      <c r="A5114" s="565"/>
      <c r="B5114" s="565"/>
      <c r="C5114" s="565"/>
      <c r="D5114" s="564"/>
      <c r="E5114" s="5"/>
      <c r="F5114"/>
      <c r="G5114" s="5"/>
      <c r="I5114" s="232"/>
    </row>
    <row r="5115" spans="1:9" x14ac:dyDescent="0.25">
      <c r="A5115" s="565"/>
      <c r="B5115" s="565"/>
      <c r="C5115" s="565"/>
      <c r="D5115" s="564"/>
      <c r="E5115" s="5"/>
      <c r="F5115"/>
      <c r="G5115" s="5"/>
      <c r="I5115" s="232"/>
    </row>
    <row r="5116" spans="1:9" x14ac:dyDescent="0.25">
      <c r="A5116" s="565"/>
      <c r="B5116" s="565"/>
      <c r="C5116" s="565"/>
      <c r="D5116" s="564"/>
      <c r="E5116" s="5"/>
      <c r="F5116"/>
      <c r="G5116" s="5"/>
      <c r="I5116" s="232"/>
    </row>
    <row r="5117" spans="1:9" x14ac:dyDescent="0.25">
      <c r="A5117" s="565"/>
      <c r="B5117" s="565"/>
      <c r="C5117" s="565"/>
      <c r="D5117" s="564"/>
      <c r="E5117" s="5"/>
      <c r="F5117"/>
      <c r="G5117" s="5"/>
      <c r="I5117" s="232"/>
    </row>
    <row r="5118" spans="1:9" x14ac:dyDescent="0.25">
      <c r="A5118" s="565"/>
      <c r="B5118" s="565"/>
      <c r="C5118" s="565"/>
      <c r="D5118" s="564"/>
      <c r="E5118" s="5"/>
      <c r="F5118"/>
      <c r="G5118" s="5"/>
      <c r="I5118" s="232"/>
    </row>
    <row r="5119" spans="1:9" x14ac:dyDescent="0.25">
      <c r="A5119" s="565"/>
      <c r="B5119" s="565"/>
      <c r="C5119" s="565"/>
      <c r="D5119" s="564"/>
      <c r="E5119" s="5"/>
      <c r="F5119"/>
      <c r="G5119" s="5"/>
      <c r="I5119" s="232"/>
    </row>
    <row r="5120" spans="1:9" x14ac:dyDescent="0.25">
      <c r="A5120" s="565"/>
      <c r="B5120" s="565"/>
      <c r="C5120" s="565"/>
      <c r="D5120" s="564"/>
      <c r="E5120" s="5"/>
      <c r="F5120"/>
      <c r="G5120" s="5"/>
      <c r="I5120" s="232"/>
    </row>
    <row r="5121" spans="1:9" x14ac:dyDescent="0.25">
      <c r="A5121" s="565"/>
      <c r="B5121" s="565"/>
      <c r="C5121" s="565"/>
      <c r="D5121" s="564"/>
      <c r="E5121" s="5"/>
      <c r="F5121"/>
      <c r="G5121" s="5"/>
      <c r="I5121" s="232"/>
    </row>
    <row r="5122" spans="1:9" x14ac:dyDescent="0.25">
      <c r="A5122" s="565"/>
      <c r="B5122" s="565"/>
      <c r="C5122" s="565"/>
      <c r="D5122" s="564"/>
      <c r="E5122" s="5"/>
      <c r="F5122"/>
      <c r="G5122" s="5"/>
      <c r="I5122" s="232"/>
    </row>
    <row r="5123" spans="1:9" x14ac:dyDescent="0.25">
      <c r="A5123" s="565"/>
      <c r="B5123" s="565"/>
      <c r="C5123" s="565"/>
      <c r="D5123" s="564"/>
      <c r="E5123" s="5"/>
      <c r="F5123"/>
      <c r="G5123" s="5"/>
      <c r="I5123" s="232"/>
    </row>
    <row r="5124" spans="1:9" x14ac:dyDescent="0.25">
      <c r="A5124" s="565"/>
      <c r="B5124" s="565"/>
      <c r="C5124" s="565"/>
      <c r="D5124" s="564"/>
      <c r="E5124" s="5"/>
      <c r="F5124"/>
      <c r="G5124" s="5"/>
      <c r="I5124" s="232"/>
    </row>
    <row r="5125" spans="1:9" x14ac:dyDescent="0.25">
      <c r="A5125" s="565"/>
      <c r="B5125" s="565"/>
      <c r="C5125" s="565"/>
      <c r="D5125" s="564"/>
      <c r="E5125" s="5"/>
      <c r="F5125"/>
      <c r="G5125" s="5"/>
      <c r="I5125" s="232"/>
    </row>
    <row r="5126" spans="1:9" x14ac:dyDescent="0.25">
      <c r="A5126" s="565"/>
      <c r="B5126" s="565"/>
      <c r="C5126" s="565"/>
      <c r="D5126" s="564"/>
      <c r="E5126" s="5"/>
      <c r="F5126"/>
      <c r="G5126" s="5"/>
      <c r="I5126" s="232"/>
    </row>
    <row r="5127" spans="1:9" x14ac:dyDescent="0.25">
      <c r="A5127" s="565"/>
      <c r="B5127" s="565"/>
      <c r="C5127" s="565"/>
      <c r="D5127" s="564"/>
      <c r="E5127" s="5"/>
      <c r="F5127"/>
      <c r="G5127" s="5"/>
      <c r="I5127" s="232"/>
    </row>
    <row r="5128" spans="1:9" x14ac:dyDescent="0.25">
      <c r="A5128" s="565"/>
      <c r="B5128" s="565"/>
      <c r="C5128" s="565"/>
      <c r="D5128" s="564"/>
      <c r="E5128" s="5"/>
      <c r="F5128"/>
      <c r="G5128" s="5"/>
      <c r="I5128" s="232"/>
    </row>
    <row r="5129" spans="1:9" x14ac:dyDescent="0.25">
      <c r="A5129" s="565"/>
      <c r="B5129" s="565"/>
      <c r="C5129" s="565"/>
      <c r="D5129" s="564"/>
      <c r="E5129" s="5"/>
      <c r="F5129"/>
      <c r="G5129" s="5"/>
      <c r="I5129" s="232"/>
    </row>
    <row r="5130" spans="1:9" x14ac:dyDescent="0.25">
      <c r="A5130" s="565"/>
      <c r="B5130" s="565"/>
      <c r="C5130" s="565"/>
      <c r="D5130" s="564"/>
      <c r="E5130" s="5"/>
      <c r="F5130"/>
      <c r="G5130" s="5"/>
      <c r="I5130" s="232"/>
    </row>
    <row r="5131" spans="1:9" x14ac:dyDescent="0.25">
      <c r="A5131" s="565"/>
      <c r="B5131" s="565"/>
      <c r="C5131" s="565"/>
      <c r="D5131" s="564"/>
      <c r="E5131" s="5"/>
      <c r="F5131"/>
      <c r="G5131" s="5"/>
      <c r="I5131" s="232"/>
    </row>
    <row r="5132" spans="1:9" x14ac:dyDescent="0.25">
      <c r="A5132" s="565"/>
      <c r="B5132" s="565"/>
      <c r="C5132" s="565"/>
      <c r="D5132" s="564"/>
      <c r="E5132" s="5"/>
      <c r="F5132"/>
      <c r="G5132" s="5"/>
      <c r="I5132" s="232"/>
    </row>
    <row r="5133" spans="1:9" x14ac:dyDescent="0.25">
      <c r="A5133" s="565"/>
      <c r="B5133" s="565"/>
      <c r="C5133" s="565"/>
      <c r="D5133" s="564"/>
      <c r="E5133" s="5"/>
      <c r="F5133"/>
      <c r="G5133" s="5"/>
      <c r="I5133" s="232"/>
    </row>
    <row r="5134" spans="1:9" x14ac:dyDescent="0.25">
      <c r="A5134" s="565"/>
      <c r="B5134" s="565"/>
      <c r="C5134" s="565"/>
      <c r="D5134" s="564"/>
      <c r="E5134" s="5"/>
      <c r="F5134"/>
      <c r="G5134" s="5"/>
      <c r="I5134" s="232"/>
    </row>
    <row r="5135" spans="1:9" x14ac:dyDescent="0.25">
      <c r="A5135" s="565"/>
      <c r="B5135" s="565"/>
      <c r="C5135" s="565"/>
      <c r="D5135" s="564"/>
      <c r="E5135" s="5"/>
      <c r="F5135"/>
      <c r="G5135" s="5"/>
      <c r="I5135" s="232"/>
    </row>
    <row r="5136" spans="1:9" x14ac:dyDescent="0.25">
      <c r="A5136" s="565"/>
      <c r="B5136" s="565"/>
      <c r="C5136" s="565"/>
      <c r="D5136" s="564"/>
      <c r="E5136" s="5"/>
      <c r="F5136"/>
      <c r="G5136" s="5"/>
      <c r="I5136" s="232"/>
    </row>
    <row r="5137" spans="1:9" x14ac:dyDescent="0.25">
      <c r="A5137" s="565"/>
      <c r="B5137" s="565"/>
      <c r="C5137" s="565"/>
      <c r="D5137" s="564"/>
      <c r="E5137" s="5"/>
      <c r="F5137"/>
      <c r="G5137" s="5"/>
      <c r="I5137" s="232"/>
    </row>
    <row r="5138" spans="1:9" x14ac:dyDescent="0.25">
      <c r="A5138" s="565"/>
      <c r="B5138" s="565"/>
      <c r="C5138" s="565"/>
      <c r="D5138" s="564"/>
      <c r="E5138" s="5"/>
      <c r="F5138"/>
      <c r="G5138" s="5"/>
      <c r="I5138" s="232"/>
    </row>
    <row r="5139" spans="1:9" x14ac:dyDescent="0.25">
      <c r="A5139" s="565"/>
      <c r="B5139" s="565"/>
      <c r="C5139" s="565"/>
      <c r="D5139" s="564"/>
      <c r="E5139" s="5"/>
      <c r="F5139"/>
      <c r="G5139" s="5"/>
      <c r="I5139" s="232"/>
    </row>
    <row r="5140" spans="1:9" x14ac:dyDescent="0.25">
      <c r="A5140" s="565"/>
      <c r="B5140" s="565"/>
      <c r="C5140" s="565"/>
      <c r="D5140" s="564"/>
      <c r="E5140" s="5"/>
      <c r="F5140"/>
      <c r="G5140" s="5"/>
      <c r="I5140" s="232"/>
    </row>
    <row r="5141" spans="1:9" x14ac:dyDescent="0.25">
      <c r="A5141" s="565"/>
      <c r="B5141" s="565"/>
      <c r="C5141" s="565"/>
      <c r="D5141" s="564"/>
      <c r="E5141" s="5"/>
      <c r="F5141"/>
      <c r="G5141" s="5"/>
      <c r="I5141" s="232"/>
    </row>
    <row r="5142" spans="1:9" x14ac:dyDescent="0.25">
      <c r="A5142" s="565"/>
      <c r="B5142" s="565"/>
      <c r="C5142" s="565"/>
      <c r="D5142" s="564"/>
      <c r="E5142" s="5"/>
      <c r="F5142"/>
      <c r="G5142" s="5"/>
      <c r="I5142" s="232"/>
    </row>
    <row r="5143" spans="1:9" x14ac:dyDescent="0.25">
      <c r="A5143" s="565"/>
      <c r="B5143" s="565"/>
      <c r="C5143" s="565"/>
      <c r="D5143" s="564"/>
      <c r="E5143" s="5"/>
      <c r="F5143"/>
      <c r="G5143" s="5"/>
      <c r="I5143" s="232"/>
    </row>
    <row r="5144" spans="1:9" x14ac:dyDescent="0.25">
      <c r="A5144" s="565"/>
      <c r="B5144" s="565"/>
      <c r="C5144" s="565"/>
      <c r="D5144" s="564"/>
      <c r="E5144" s="5"/>
      <c r="F5144"/>
      <c r="G5144" s="5"/>
      <c r="I5144" s="232"/>
    </row>
    <row r="5145" spans="1:9" x14ac:dyDescent="0.25">
      <c r="A5145" s="565"/>
      <c r="B5145" s="565"/>
      <c r="C5145" s="565"/>
      <c r="D5145" s="564"/>
      <c r="E5145" s="5"/>
      <c r="F5145"/>
      <c r="G5145" s="5"/>
      <c r="I5145" s="232"/>
    </row>
    <row r="5146" spans="1:9" x14ac:dyDescent="0.25">
      <c r="A5146" s="565"/>
      <c r="B5146" s="565"/>
      <c r="C5146" s="565"/>
      <c r="D5146" s="564"/>
      <c r="E5146" s="5"/>
      <c r="F5146"/>
      <c r="G5146" s="5"/>
      <c r="I5146" s="232"/>
    </row>
    <row r="5147" spans="1:9" x14ac:dyDescent="0.25">
      <c r="A5147" s="565"/>
      <c r="B5147" s="565"/>
      <c r="C5147" s="565"/>
      <c r="D5147" s="564"/>
      <c r="E5147" s="5"/>
      <c r="F5147"/>
      <c r="G5147" s="5"/>
      <c r="I5147" s="232"/>
    </row>
    <row r="5148" spans="1:9" x14ac:dyDescent="0.25">
      <c r="A5148" s="565"/>
      <c r="B5148" s="565"/>
      <c r="C5148" s="565"/>
      <c r="D5148" s="564"/>
      <c r="E5148" s="5"/>
      <c r="F5148"/>
      <c r="G5148" s="5"/>
      <c r="I5148" s="232"/>
    </row>
    <row r="5149" spans="1:9" x14ac:dyDescent="0.25">
      <c r="A5149" s="565"/>
      <c r="B5149" s="565"/>
      <c r="C5149" s="565"/>
      <c r="D5149" s="564"/>
      <c r="E5149" s="5"/>
      <c r="F5149"/>
      <c r="G5149" s="5"/>
      <c r="I5149" s="232"/>
    </row>
    <row r="5150" spans="1:9" x14ac:dyDescent="0.25">
      <c r="A5150" s="565"/>
      <c r="B5150" s="565"/>
      <c r="C5150" s="565"/>
      <c r="D5150" s="564"/>
      <c r="E5150" s="5"/>
      <c r="F5150"/>
      <c r="G5150" s="5"/>
      <c r="I5150" s="232"/>
    </row>
    <row r="5151" spans="1:9" x14ac:dyDescent="0.25">
      <c r="A5151" s="565"/>
      <c r="B5151" s="565"/>
      <c r="C5151" s="565"/>
      <c r="D5151" s="564"/>
      <c r="E5151" s="5"/>
      <c r="F5151"/>
      <c r="G5151" s="5"/>
      <c r="I5151" s="232"/>
    </row>
    <row r="5152" spans="1:9" x14ac:dyDescent="0.25">
      <c r="A5152" s="565"/>
      <c r="B5152" s="565"/>
      <c r="C5152" s="565"/>
      <c r="D5152" s="564"/>
      <c r="E5152" s="5"/>
      <c r="F5152"/>
      <c r="G5152" s="5"/>
      <c r="I5152" s="232"/>
    </row>
    <row r="5153" spans="1:9" x14ac:dyDescent="0.25">
      <c r="A5153" s="565"/>
      <c r="B5153" s="565"/>
      <c r="C5153" s="565"/>
      <c r="D5153" s="564"/>
      <c r="E5153" s="5"/>
      <c r="F5153"/>
      <c r="G5153" s="5"/>
      <c r="I5153" s="232"/>
    </row>
    <row r="5154" spans="1:9" x14ac:dyDescent="0.25">
      <c r="A5154" s="565"/>
      <c r="B5154" s="565"/>
      <c r="C5154" s="565"/>
      <c r="D5154" s="564"/>
      <c r="E5154" s="5"/>
      <c r="F5154"/>
      <c r="G5154" s="5"/>
      <c r="I5154" s="232"/>
    </row>
    <row r="5155" spans="1:9" x14ac:dyDescent="0.25">
      <c r="A5155" s="565"/>
      <c r="B5155" s="565"/>
      <c r="C5155" s="565"/>
      <c r="D5155" s="564"/>
      <c r="E5155" s="5"/>
      <c r="F5155"/>
      <c r="G5155" s="5"/>
      <c r="I5155" s="232"/>
    </row>
    <row r="5156" spans="1:9" x14ac:dyDescent="0.25">
      <c r="A5156" s="565"/>
      <c r="B5156" s="565"/>
      <c r="C5156" s="565"/>
      <c r="D5156" s="564"/>
      <c r="E5156" s="5"/>
      <c r="F5156"/>
      <c r="G5156" s="5"/>
      <c r="I5156" s="232"/>
    </row>
    <row r="5157" spans="1:9" x14ac:dyDescent="0.25">
      <c r="A5157" s="565"/>
      <c r="B5157" s="565"/>
      <c r="C5157" s="565"/>
      <c r="D5157" s="564"/>
      <c r="E5157" s="5"/>
      <c r="F5157"/>
      <c r="G5157" s="5"/>
      <c r="I5157" s="232"/>
    </row>
    <row r="5158" spans="1:9" x14ac:dyDescent="0.25">
      <c r="A5158" s="565"/>
      <c r="B5158" s="565"/>
      <c r="C5158" s="565"/>
      <c r="D5158" s="564"/>
      <c r="E5158" s="5"/>
      <c r="F5158"/>
      <c r="G5158" s="5"/>
      <c r="I5158" s="232"/>
    </row>
    <row r="5159" spans="1:9" x14ac:dyDescent="0.25">
      <c r="A5159" s="565"/>
      <c r="B5159" s="565"/>
      <c r="C5159" s="565"/>
      <c r="D5159" s="564"/>
      <c r="E5159" s="5"/>
      <c r="F5159"/>
      <c r="G5159" s="5"/>
      <c r="I5159" s="232"/>
    </row>
    <row r="5160" spans="1:9" x14ac:dyDescent="0.25">
      <c r="A5160" s="565"/>
      <c r="B5160" s="565"/>
      <c r="C5160" s="565"/>
      <c r="D5160" s="564"/>
      <c r="E5160" s="5"/>
      <c r="F5160"/>
      <c r="G5160" s="5"/>
      <c r="I5160" s="232"/>
    </row>
    <row r="5161" spans="1:9" x14ac:dyDescent="0.25">
      <c r="A5161" s="565"/>
      <c r="B5161" s="565"/>
      <c r="C5161" s="565"/>
      <c r="D5161" s="564"/>
      <c r="E5161" s="5"/>
      <c r="F5161"/>
      <c r="G5161" s="5"/>
      <c r="I5161" s="232"/>
    </row>
    <row r="5162" spans="1:9" x14ac:dyDescent="0.25">
      <c r="A5162" s="565"/>
      <c r="B5162" s="565"/>
      <c r="C5162" s="565"/>
      <c r="D5162" s="564"/>
      <c r="E5162" s="5"/>
      <c r="F5162"/>
      <c r="G5162" s="5"/>
      <c r="I5162" s="232"/>
    </row>
    <row r="5163" spans="1:9" x14ac:dyDescent="0.25">
      <c r="A5163" s="565"/>
      <c r="B5163" s="565"/>
      <c r="C5163" s="565"/>
      <c r="D5163" s="564"/>
      <c r="E5163" s="5"/>
      <c r="F5163"/>
      <c r="G5163" s="5"/>
      <c r="I5163" s="232"/>
    </row>
    <row r="5164" spans="1:9" x14ac:dyDescent="0.25">
      <c r="A5164" s="565"/>
      <c r="B5164" s="565"/>
      <c r="C5164" s="565"/>
      <c r="D5164" s="564"/>
      <c r="E5164" s="5"/>
      <c r="F5164"/>
      <c r="G5164" s="5"/>
      <c r="I5164" s="232"/>
    </row>
    <row r="5165" spans="1:9" x14ac:dyDescent="0.25">
      <c r="A5165" s="565"/>
      <c r="B5165" s="565"/>
      <c r="C5165" s="565"/>
      <c r="D5165" s="564"/>
      <c r="E5165" s="5"/>
      <c r="F5165"/>
      <c r="G5165" s="5"/>
      <c r="I5165" s="232"/>
    </row>
    <row r="5166" spans="1:9" x14ac:dyDescent="0.25">
      <c r="A5166" s="565"/>
      <c r="B5166" s="565"/>
      <c r="C5166" s="565"/>
      <c r="D5166" s="564"/>
      <c r="E5166" s="5"/>
      <c r="F5166"/>
      <c r="G5166" s="5"/>
      <c r="I5166" s="232"/>
    </row>
    <row r="5167" spans="1:9" x14ac:dyDescent="0.25">
      <c r="A5167" s="565"/>
      <c r="B5167" s="565"/>
      <c r="C5167" s="565"/>
      <c r="D5167" s="564"/>
      <c r="E5167" s="5"/>
      <c r="F5167"/>
      <c r="G5167" s="5"/>
      <c r="I5167" s="232"/>
    </row>
    <row r="5168" spans="1:9" x14ac:dyDescent="0.25">
      <c r="A5168" s="565"/>
      <c r="B5168" s="565"/>
      <c r="C5168" s="565"/>
      <c r="D5168" s="564"/>
      <c r="E5168" s="5"/>
      <c r="F5168"/>
      <c r="G5168" s="5"/>
      <c r="I5168" s="232"/>
    </row>
    <row r="5169" spans="1:9" x14ac:dyDescent="0.25">
      <c r="A5169" s="565"/>
      <c r="B5169" s="565"/>
      <c r="C5169" s="565"/>
      <c r="D5169" s="564"/>
      <c r="E5169" s="5"/>
      <c r="F5169"/>
      <c r="G5169" s="5"/>
      <c r="I5169" s="232"/>
    </row>
    <row r="5170" spans="1:9" x14ac:dyDescent="0.25">
      <c r="A5170" s="565"/>
      <c r="B5170" s="565"/>
      <c r="C5170" s="565"/>
      <c r="D5170" s="564"/>
      <c r="E5170" s="5"/>
      <c r="F5170"/>
      <c r="G5170" s="5"/>
      <c r="I5170" s="232"/>
    </row>
    <row r="5171" spans="1:9" x14ac:dyDescent="0.25">
      <c r="A5171" s="565"/>
      <c r="B5171" s="565"/>
      <c r="C5171" s="565"/>
      <c r="D5171" s="564"/>
      <c r="E5171" s="5"/>
      <c r="F5171"/>
      <c r="G5171" s="5"/>
      <c r="I5171" s="232"/>
    </row>
    <row r="5172" spans="1:9" x14ac:dyDescent="0.25">
      <c r="A5172" s="565"/>
      <c r="B5172" s="565"/>
      <c r="C5172" s="565"/>
      <c r="D5172" s="564"/>
      <c r="E5172" s="5"/>
      <c r="F5172"/>
      <c r="G5172" s="5"/>
      <c r="I5172" s="232"/>
    </row>
    <row r="5173" spans="1:9" x14ac:dyDescent="0.25">
      <c r="A5173" s="565"/>
      <c r="B5173" s="565"/>
      <c r="C5173" s="565"/>
      <c r="D5173" s="564"/>
      <c r="E5173" s="5"/>
      <c r="F5173"/>
      <c r="G5173" s="5"/>
      <c r="I5173" s="232"/>
    </row>
    <row r="5174" spans="1:9" x14ac:dyDescent="0.25">
      <c r="A5174" s="565"/>
      <c r="B5174" s="565"/>
      <c r="C5174" s="565"/>
      <c r="D5174" s="564"/>
      <c r="E5174" s="5"/>
      <c r="F5174"/>
      <c r="G5174" s="5"/>
      <c r="I5174" s="232"/>
    </row>
    <row r="5175" spans="1:9" x14ac:dyDescent="0.25">
      <c r="A5175" s="565"/>
      <c r="B5175" s="565"/>
      <c r="C5175" s="565"/>
      <c r="D5175" s="564"/>
      <c r="E5175" s="5"/>
      <c r="F5175"/>
      <c r="G5175" s="5"/>
      <c r="I5175" s="232"/>
    </row>
    <row r="5176" spans="1:9" x14ac:dyDescent="0.25">
      <c r="A5176" s="565"/>
      <c r="B5176" s="565"/>
      <c r="C5176" s="565"/>
      <c r="D5176" s="564"/>
      <c r="E5176" s="5"/>
      <c r="F5176"/>
      <c r="G5176" s="5"/>
      <c r="I5176" s="232"/>
    </row>
    <row r="5177" spans="1:9" x14ac:dyDescent="0.25">
      <c r="A5177" s="565"/>
      <c r="B5177" s="565"/>
      <c r="C5177" s="565"/>
      <c r="D5177" s="564"/>
      <c r="E5177" s="5"/>
      <c r="F5177"/>
      <c r="G5177" s="5"/>
      <c r="I5177" s="232"/>
    </row>
    <row r="5178" spans="1:9" x14ac:dyDescent="0.25">
      <c r="A5178" s="565"/>
      <c r="B5178" s="565"/>
      <c r="C5178" s="565"/>
      <c r="D5178" s="564"/>
      <c r="E5178" s="5"/>
      <c r="F5178"/>
      <c r="G5178" s="5"/>
      <c r="I5178" s="232"/>
    </row>
    <row r="5179" spans="1:9" x14ac:dyDescent="0.25">
      <c r="A5179" s="565"/>
      <c r="B5179" s="565"/>
      <c r="C5179" s="565"/>
      <c r="D5179" s="564"/>
      <c r="E5179" s="5"/>
      <c r="F5179"/>
      <c r="G5179" s="5"/>
      <c r="I5179" s="232"/>
    </row>
    <row r="5180" spans="1:9" x14ac:dyDescent="0.25">
      <c r="A5180" s="565"/>
      <c r="B5180" s="565"/>
      <c r="C5180" s="565"/>
      <c r="D5180" s="564"/>
      <c r="E5180" s="5"/>
      <c r="F5180"/>
      <c r="G5180" s="5"/>
      <c r="I5180" s="232"/>
    </row>
    <row r="5181" spans="1:9" x14ac:dyDescent="0.25">
      <c r="A5181" s="565"/>
      <c r="B5181" s="565"/>
      <c r="C5181" s="565"/>
      <c r="D5181" s="564"/>
      <c r="E5181" s="5"/>
      <c r="F5181"/>
      <c r="G5181" s="5"/>
      <c r="I5181" s="232"/>
    </row>
    <row r="5182" spans="1:9" x14ac:dyDescent="0.25">
      <c r="A5182" s="565"/>
      <c r="B5182" s="565"/>
      <c r="C5182" s="565"/>
      <c r="D5182" s="564"/>
      <c r="E5182" s="5"/>
      <c r="F5182"/>
      <c r="G5182" s="5"/>
      <c r="I5182" s="232"/>
    </row>
    <row r="5183" spans="1:9" x14ac:dyDescent="0.25">
      <c r="A5183" s="565"/>
      <c r="B5183" s="565"/>
      <c r="C5183" s="565"/>
      <c r="D5183" s="564"/>
      <c r="E5183" s="5"/>
      <c r="F5183"/>
      <c r="G5183" s="5"/>
      <c r="I5183" s="232"/>
    </row>
    <row r="5184" spans="1:9" x14ac:dyDescent="0.25">
      <c r="A5184" s="565"/>
      <c r="B5184" s="565"/>
      <c r="C5184" s="565"/>
      <c r="D5184" s="564"/>
      <c r="E5184" s="5"/>
      <c r="F5184"/>
      <c r="G5184" s="5"/>
      <c r="I5184" s="232"/>
    </row>
    <row r="5185" spans="1:9" x14ac:dyDescent="0.25">
      <c r="A5185" s="565"/>
      <c r="B5185" s="565"/>
      <c r="C5185" s="565"/>
      <c r="D5185" s="564"/>
      <c r="E5185" s="5"/>
      <c r="F5185"/>
      <c r="G5185" s="5"/>
      <c r="I5185" s="232"/>
    </row>
    <row r="5186" spans="1:9" x14ac:dyDescent="0.25">
      <c r="A5186" s="565"/>
      <c r="B5186" s="565"/>
      <c r="C5186" s="565"/>
      <c r="D5186" s="564"/>
      <c r="E5186" s="5"/>
      <c r="F5186"/>
      <c r="G5186" s="5"/>
      <c r="I5186" s="232"/>
    </row>
    <row r="5187" spans="1:9" x14ac:dyDescent="0.25">
      <c r="A5187" s="565"/>
      <c r="B5187" s="565"/>
      <c r="C5187" s="565"/>
      <c r="D5187" s="564"/>
      <c r="E5187" s="5"/>
      <c r="F5187"/>
      <c r="G5187" s="5"/>
      <c r="I5187" s="232"/>
    </row>
    <row r="5188" spans="1:9" x14ac:dyDescent="0.25">
      <c r="A5188" s="565"/>
      <c r="B5188" s="565"/>
      <c r="C5188" s="565"/>
      <c r="D5188" s="564"/>
      <c r="E5188" s="5"/>
      <c r="F5188"/>
      <c r="G5188" s="5"/>
      <c r="I5188" s="232"/>
    </row>
    <row r="5189" spans="1:9" x14ac:dyDescent="0.25">
      <c r="A5189" s="565"/>
      <c r="B5189" s="565"/>
      <c r="C5189" s="565"/>
      <c r="D5189" s="564"/>
      <c r="E5189" s="5"/>
      <c r="F5189"/>
      <c r="G5189" s="5"/>
      <c r="I5189" s="232"/>
    </row>
    <row r="5190" spans="1:9" x14ac:dyDescent="0.25">
      <c r="A5190" s="565"/>
      <c r="B5190" s="565"/>
      <c r="C5190" s="565"/>
      <c r="D5190" s="564"/>
      <c r="E5190" s="5"/>
      <c r="F5190"/>
      <c r="G5190" s="5"/>
      <c r="I5190" s="232"/>
    </row>
    <row r="5191" spans="1:9" x14ac:dyDescent="0.25">
      <c r="A5191" s="565"/>
      <c r="B5191" s="565"/>
      <c r="C5191" s="565"/>
      <c r="D5191" s="564"/>
      <c r="E5191" s="5"/>
      <c r="F5191"/>
      <c r="G5191" s="5"/>
      <c r="I5191" s="232"/>
    </row>
    <row r="5192" spans="1:9" x14ac:dyDescent="0.25">
      <c r="A5192" s="565"/>
      <c r="B5192" s="565"/>
      <c r="C5192" s="565"/>
      <c r="D5192" s="564"/>
      <c r="E5192" s="5"/>
      <c r="F5192"/>
      <c r="G5192" s="5"/>
      <c r="I5192" s="232"/>
    </row>
    <row r="5193" spans="1:9" x14ac:dyDescent="0.25">
      <c r="A5193" s="565"/>
      <c r="B5193" s="565"/>
      <c r="C5193" s="565"/>
      <c r="D5193" s="564"/>
      <c r="E5193" s="5"/>
      <c r="F5193"/>
      <c r="G5193" s="5"/>
      <c r="I5193" s="232"/>
    </row>
    <row r="5194" spans="1:9" x14ac:dyDescent="0.25">
      <c r="A5194" s="565"/>
      <c r="B5194" s="565"/>
      <c r="C5194" s="565"/>
      <c r="D5194" s="564"/>
      <c r="E5194" s="5"/>
      <c r="F5194"/>
      <c r="G5194" s="5"/>
      <c r="I5194" s="232"/>
    </row>
    <row r="5195" spans="1:9" x14ac:dyDescent="0.25">
      <c r="A5195" s="565"/>
      <c r="B5195" s="565"/>
      <c r="C5195" s="565"/>
      <c r="D5195" s="564"/>
      <c r="E5195" s="5"/>
      <c r="F5195"/>
      <c r="G5195" s="5"/>
      <c r="I5195" s="232"/>
    </row>
    <row r="5196" spans="1:9" x14ac:dyDescent="0.25">
      <c r="A5196" s="565"/>
      <c r="B5196" s="565"/>
      <c r="C5196" s="565"/>
      <c r="D5196" s="564"/>
      <c r="E5196" s="5"/>
      <c r="F5196"/>
      <c r="G5196" s="5"/>
      <c r="I5196" s="232"/>
    </row>
    <row r="5197" spans="1:9" x14ac:dyDescent="0.25">
      <c r="A5197" s="565"/>
      <c r="B5197" s="565"/>
      <c r="C5197" s="565"/>
      <c r="D5197" s="564"/>
      <c r="E5197" s="5"/>
      <c r="F5197"/>
      <c r="G5197" s="5"/>
      <c r="I5197" s="232"/>
    </row>
    <row r="5198" spans="1:9" x14ac:dyDescent="0.25">
      <c r="A5198" s="565"/>
      <c r="B5198" s="565"/>
      <c r="C5198" s="565"/>
      <c r="D5198" s="564"/>
      <c r="E5198" s="5"/>
      <c r="F5198"/>
      <c r="G5198" s="5"/>
      <c r="I5198" s="232"/>
    </row>
    <row r="5199" spans="1:9" x14ac:dyDescent="0.25">
      <c r="A5199" s="565"/>
      <c r="B5199" s="565"/>
      <c r="C5199" s="565"/>
      <c r="D5199" s="564"/>
      <c r="E5199" s="5"/>
      <c r="F5199"/>
      <c r="G5199" s="5"/>
      <c r="I5199" s="232"/>
    </row>
    <row r="5200" spans="1:9" x14ac:dyDescent="0.25">
      <c r="A5200" s="565"/>
      <c r="B5200" s="565"/>
      <c r="C5200" s="565"/>
      <c r="D5200" s="564"/>
      <c r="E5200" s="5"/>
      <c r="F5200"/>
      <c r="G5200" s="5"/>
      <c r="I5200" s="232"/>
    </row>
    <row r="5201" spans="1:9" x14ac:dyDescent="0.25">
      <c r="A5201" s="565"/>
      <c r="B5201" s="565"/>
      <c r="C5201" s="565"/>
      <c r="D5201" s="564"/>
      <c r="E5201" s="5"/>
      <c r="F5201"/>
      <c r="G5201" s="5"/>
      <c r="I5201" s="232"/>
    </row>
    <row r="5202" spans="1:9" x14ac:dyDescent="0.25">
      <c r="A5202" s="565"/>
      <c r="B5202" s="565"/>
      <c r="C5202" s="565"/>
      <c r="D5202" s="564"/>
      <c r="E5202" s="5"/>
      <c r="F5202"/>
      <c r="G5202" s="5"/>
      <c r="I5202" s="232"/>
    </row>
    <row r="5203" spans="1:9" x14ac:dyDescent="0.25">
      <c r="A5203" s="565"/>
      <c r="B5203" s="565"/>
      <c r="C5203" s="565"/>
      <c r="D5203" s="564"/>
      <c r="E5203" s="5"/>
      <c r="F5203"/>
      <c r="G5203" s="5"/>
      <c r="I5203" s="232"/>
    </row>
    <row r="5204" spans="1:9" x14ac:dyDescent="0.25">
      <c r="A5204" s="565"/>
      <c r="B5204" s="565"/>
      <c r="C5204" s="565"/>
      <c r="D5204" s="564"/>
      <c r="E5204" s="5"/>
      <c r="F5204"/>
      <c r="G5204" s="5"/>
      <c r="I5204" s="232"/>
    </row>
    <row r="5205" spans="1:9" x14ac:dyDescent="0.25">
      <c r="A5205" s="565"/>
      <c r="B5205" s="565"/>
      <c r="C5205" s="565"/>
      <c r="D5205" s="564"/>
      <c r="E5205" s="5"/>
      <c r="F5205"/>
      <c r="G5205" s="5"/>
      <c r="I5205" s="232"/>
    </row>
    <row r="5206" spans="1:9" x14ac:dyDescent="0.25">
      <c r="A5206" s="565"/>
      <c r="B5206" s="565"/>
      <c r="C5206" s="565"/>
      <c r="D5206" s="564"/>
      <c r="E5206" s="5"/>
      <c r="F5206"/>
      <c r="G5206" s="5"/>
      <c r="I5206" s="232"/>
    </row>
    <row r="5207" spans="1:9" x14ac:dyDescent="0.25">
      <c r="A5207" s="565"/>
      <c r="B5207" s="565"/>
      <c r="C5207" s="565"/>
      <c r="D5207" s="564"/>
      <c r="E5207" s="5"/>
      <c r="F5207"/>
      <c r="G5207" s="5"/>
      <c r="I5207" s="232"/>
    </row>
    <row r="5208" spans="1:9" x14ac:dyDescent="0.25">
      <c r="A5208" s="565"/>
      <c r="B5208" s="565"/>
      <c r="C5208" s="565"/>
      <c r="D5208" s="564"/>
      <c r="E5208" s="5"/>
      <c r="F5208"/>
      <c r="G5208" s="5"/>
      <c r="I5208" s="232"/>
    </row>
    <row r="5209" spans="1:9" x14ac:dyDescent="0.25">
      <c r="A5209" s="565"/>
      <c r="B5209" s="565"/>
      <c r="C5209" s="565"/>
      <c r="D5209" s="564"/>
      <c r="E5209" s="5"/>
      <c r="F5209"/>
      <c r="G5209" s="5"/>
      <c r="I5209" s="232"/>
    </row>
    <row r="5210" spans="1:9" x14ac:dyDescent="0.25">
      <c r="A5210" s="565"/>
      <c r="B5210" s="565"/>
      <c r="C5210" s="565"/>
      <c r="D5210" s="564"/>
      <c r="E5210" s="5"/>
      <c r="F5210"/>
      <c r="G5210" s="5"/>
      <c r="I5210" s="232"/>
    </row>
    <row r="5211" spans="1:9" x14ac:dyDescent="0.25">
      <c r="A5211" s="565"/>
      <c r="B5211" s="565"/>
      <c r="C5211" s="565"/>
      <c r="D5211" s="564"/>
      <c r="E5211" s="5"/>
      <c r="F5211"/>
      <c r="G5211" s="5"/>
      <c r="I5211" s="232"/>
    </row>
    <row r="5212" spans="1:9" x14ac:dyDescent="0.25">
      <c r="A5212" s="565"/>
      <c r="B5212" s="565"/>
      <c r="C5212" s="565"/>
      <c r="D5212" s="564"/>
      <c r="E5212" s="5"/>
      <c r="F5212"/>
      <c r="G5212" s="5"/>
      <c r="I5212" s="232"/>
    </row>
    <row r="5213" spans="1:9" x14ac:dyDescent="0.25">
      <c r="A5213" s="565"/>
      <c r="B5213" s="565"/>
      <c r="C5213" s="565"/>
      <c r="D5213" s="564"/>
      <c r="E5213" s="5"/>
      <c r="F5213"/>
      <c r="G5213" s="5"/>
      <c r="I5213" s="232"/>
    </row>
    <row r="5214" spans="1:9" x14ac:dyDescent="0.25">
      <c r="A5214" s="565"/>
      <c r="B5214" s="565"/>
      <c r="C5214" s="565"/>
      <c r="D5214" s="564"/>
      <c r="E5214" s="5"/>
      <c r="F5214"/>
      <c r="G5214" s="5"/>
      <c r="I5214" s="232"/>
    </row>
    <row r="5215" spans="1:9" x14ac:dyDescent="0.25">
      <c r="A5215" s="565"/>
      <c r="B5215" s="565"/>
      <c r="C5215" s="565"/>
      <c r="D5215" s="564"/>
      <c r="E5215" s="5"/>
      <c r="F5215"/>
      <c r="G5215" s="5"/>
      <c r="I5215" s="232"/>
    </row>
    <row r="5216" spans="1:9" x14ac:dyDescent="0.25">
      <c r="A5216" s="565"/>
      <c r="B5216" s="565"/>
      <c r="C5216" s="565"/>
      <c r="D5216" s="564"/>
      <c r="E5216" s="5"/>
      <c r="F5216"/>
      <c r="G5216" s="5"/>
      <c r="I5216" s="232"/>
    </row>
    <row r="5217" spans="1:9" x14ac:dyDescent="0.25">
      <c r="A5217" s="565"/>
      <c r="B5217" s="565"/>
      <c r="C5217" s="565"/>
      <c r="D5217" s="564"/>
      <c r="E5217" s="5"/>
      <c r="F5217"/>
      <c r="G5217" s="5"/>
      <c r="I5217" s="232"/>
    </row>
    <row r="5218" spans="1:9" x14ac:dyDescent="0.25">
      <c r="A5218" s="565"/>
      <c r="B5218" s="565"/>
      <c r="C5218" s="565"/>
      <c r="D5218" s="564"/>
      <c r="E5218" s="5"/>
      <c r="F5218"/>
      <c r="G5218" s="5"/>
      <c r="I5218" s="232"/>
    </row>
    <row r="5219" spans="1:9" x14ac:dyDescent="0.25">
      <c r="A5219" s="565"/>
      <c r="B5219" s="565"/>
      <c r="C5219" s="565"/>
      <c r="D5219" s="564"/>
      <c r="E5219" s="5"/>
      <c r="F5219"/>
      <c r="G5219" s="5"/>
      <c r="I5219" s="232"/>
    </row>
    <row r="5220" spans="1:9" x14ac:dyDescent="0.25">
      <c r="A5220" s="565"/>
      <c r="B5220" s="565"/>
      <c r="C5220" s="565"/>
      <c r="D5220" s="564"/>
      <c r="E5220" s="5"/>
      <c r="F5220"/>
      <c r="G5220" s="5"/>
      <c r="I5220" s="232"/>
    </row>
    <row r="5221" spans="1:9" x14ac:dyDescent="0.25">
      <c r="A5221" s="565"/>
      <c r="B5221" s="565"/>
      <c r="C5221" s="565"/>
      <c r="D5221" s="564"/>
      <c r="E5221" s="5"/>
      <c r="F5221"/>
      <c r="G5221" s="5"/>
      <c r="I5221" s="232"/>
    </row>
    <row r="5222" spans="1:9" x14ac:dyDescent="0.25">
      <c r="A5222" s="565"/>
      <c r="B5222" s="565"/>
      <c r="C5222" s="565"/>
      <c r="D5222" s="564"/>
      <c r="E5222" s="5"/>
      <c r="F5222"/>
      <c r="G5222" s="5"/>
      <c r="I5222" s="232"/>
    </row>
    <row r="5223" spans="1:9" x14ac:dyDescent="0.25">
      <c r="A5223" s="565"/>
      <c r="B5223" s="565"/>
      <c r="C5223" s="565"/>
      <c r="D5223" s="564"/>
      <c r="E5223" s="5"/>
      <c r="F5223"/>
      <c r="G5223" s="5"/>
      <c r="I5223" s="232"/>
    </row>
    <row r="5224" spans="1:9" x14ac:dyDescent="0.25">
      <c r="A5224" s="565"/>
      <c r="B5224" s="565"/>
      <c r="C5224" s="565"/>
      <c r="D5224" s="564"/>
      <c r="E5224" s="5"/>
      <c r="F5224"/>
      <c r="G5224" s="5"/>
      <c r="I5224" s="232"/>
    </row>
    <row r="5225" spans="1:9" x14ac:dyDescent="0.25">
      <c r="A5225" s="565"/>
      <c r="B5225" s="565"/>
      <c r="C5225" s="565"/>
      <c r="D5225" s="564"/>
      <c r="E5225" s="5"/>
      <c r="F5225"/>
      <c r="G5225" s="5"/>
      <c r="I5225" s="232"/>
    </row>
    <row r="5226" spans="1:9" x14ac:dyDescent="0.25">
      <c r="A5226" s="565"/>
      <c r="B5226" s="565"/>
      <c r="C5226" s="565"/>
      <c r="D5226" s="564"/>
      <c r="E5226" s="5"/>
      <c r="F5226"/>
      <c r="G5226" s="5"/>
      <c r="I5226" s="232"/>
    </row>
    <row r="5227" spans="1:9" x14ac:dyDescent="0.25">
      <c r="A5227" s="565"/>
      <c r="B5227" s="565"/>
      <c r="C5227" s="565"/>
      <c r="D5227" s="564"/>
      <c r="E5227" s="5"/>
      <c r="F5227"/>
      <c r="G5227" s="5"/>
      <c r="I5227" s="232"/>
    </row>
    <row r="5228" spans="1:9" x14ac:dyDescent="0.25">
      <c r="A5228" s="565"/>
      <c r="B5228" s="565"/>
      <c r="C5228" s="565"/>
      <c r="D5228" s="564"/>
      <c r="E5228" s="5"/>
      <c r="F5228"/>
      <c r="G5228" s="5"/>
      <c r="I5228" s="232"/>
    </row>
    <row r="5229" spans="1:9" x14ac:dyDescent="0.25">
      <c r="A5229" s="565"/>
      <c r="B5229" s="565"/>
      <c r="C5229" s="565"/>
      <c r="D5229" s="564"/>
      <c r="E5229" s="5"/>
      <c r="F5229"/>
      <c r="G5229" s="5"/>
      <c r="I5229" s="232"/>
    </row>
    <row r="5230" spans="1:9" x14ac:dyDescent="0.25">
      <c r="A5230" s="565"/>
      <c r="B5230" s="565"/>
      <c r="C5230" s="565"/>
      <c r="D5230" s="564"/>
      <c r="E5230" s="5"/>
      <c r="F5230"/>
      <c r="G5230" s="5"/>
      <c r="I5230" s="232"/>
    </row>
    <row r="5231" spans="1:9" x14ac:dyDescent="0.25">
      <c r="A5231" s="565"/>
      <c r="B5231" s="565"/>
      <c r="C5231" s="565"/>
      <c r="D5231" s="564"/>
      <c r="E5231" s="5"/>
      <c r="F5231"/>
      <c r="G5231" s="5"/>
      <c r="I5231" s="232"/>
    </row>
    <row r="5232" spans="1:9" x14ac:dyDescent="0.25">
      <c r="A5232" s="565"/>
      <c r="B5232" s="565"/>
      <c r="C5232" s="565"/>
      <c r="D5232" s="564"/>
      <c r="E5232" s="5"/>
      <c r="F5232"/>
      <c r="G5232" s="5"/>
      <c r="I5232" s="232"/>
    </row>
    <row r="5233" spans="1:9" x14ac:dyDescent="0.25">
      <c r="A5233" s="565"/>
      <c r="B5233" s="565"/>
      <c r="C5233" s="565"/>
      <c r="D5233" s="564"/>
      <c r="E5233" s="5"/>
      <c r="F5233"/>
      <c r="G5233" s="5"/>
      <c r="I5233" s="232"/>
    </row>
    <row r="5234" spans="1:9" x14ac:dyDescent="0.25">
      <c r="A5234" s="565"/>
      <c r="B5234" s="565"/>
      <c r="C5234" s="565"/>
      <c r="D5234" s="564"/>
      <c r="E5234" s="5"/>
      <c r="F5234"/>
      <c r="G5234" s="5"/>
      <c r="I5234" s="232"/>
    </row>
    <row r="5235" spans="1:9" x14ac:dyDescent="0.25">
      <c r="A5235" s="565"/>
      <c r="B5235" s="565"/>
      <c r="C5235" s="565"/>
      <c r="D5235" s="564"/>
      <c r="E5235" s="5"/>
      <c r="F5235"/>
      <c r="G5235" s="5"/>
      <c r="I5235" s="232"/>
    </row>
    <row r="5236" spans="1:9" x14ac:dyDescent="0.25">
      <c r="A5236" s="565"/>
      <c r="B5236" s="565"/>
      <c r="C5236" s="565"/>
      <c r="D5236" s="564"/>
      <c r="E5236" s="5"/>
      <c r="F5236"/>
      <c r="G5236" s="5"/>
      <c r="I5236" s="232"/>
    </row>
    <row r="5237" spans="1:9" x14ac:dyDescent="0.25">
      <c r="A5237" s="565"/>
      <c r="B5237" s="565"/>
      <c r="C5237" s="565"/>
      <c r="D5237" s="564"/>
      <c r="E5237" s="5"/>
      <c r="F5237"/>
      <c r="G5237" s="5"/>
      <c r="I5237" s="232"/>
    </row>
    <row r="5238" spans="1:9" x14ac:dyDescent="0.25">
      <c r="A5238" s="565"/>
      <c r="B5238" s="565"/>
      <c r="C5238" s="565"/>
      <c r="D5238" s="564"/>
      <c r="E5238" s="5"/>
      <c r="F5238"/>
      <c r="G5238" s="5"/>
      <c r="I5238" s="232"/>
    </row>
    <row r="5239" spans="1:9" x14ac:dyDescent="0.25">
      <c r="A5239" s="565"/>
      <c r="B5239" s="565"/>
      <c r="C5239" s="565"/>
      <c r="D5239" s="564"/>
      <c r="E5239" s="5"/>
      <c r="F5239"/>
      <c r="G5239" s="5"/>
      <c r="I5239" s="232"/>
    </row>
    <row r="5240" spans="1:9" x14ac:dyDescent="0.25">
      <c r="A5240" s="565"/>
      <c r="B5240" s="565"/>
      <c r="C5240" s="565"/>
      <c r="D5240" s="564"/>
      <c r="E5240" s="5"/>
      <c r="F5240"/>
      <c r="G5240" s="5"/>
      <c r="I5240" s="232"/>
    </row>
    <row r="5241" spans="1:9" x14ac:dyDescent="0.25">
      <c r="A5241" s="565"/>
      <c r="B5241" s="565"/>
      <c r="C5241" s="565"/>
      <c r="D5241" s="564"/>
      <c r="E5241" s="5"/>
      <c r="F5241"/>
      <c r="G5241" s="5"/>
      <c r="I5241" s="232"/>
    </row>
    <row r="5242" spans="1:9" x14ac:dyDescent="0.25">
      <c r="A5242" s="565"/>
      <c r="B5242" s="565"/>
      <c r="C5242" s="565"/>
      <c r="D5242" s="564"/>
      <c r="E5242" s="5"/>
      <c r="F5242"/>
      <c r="G5242" s="5"/>
      <c r="I5242" s="232"/>
    </row>
    <row r="5243" spans="1:9" x14ac:dyDescent="0.25">
      <c r="A5243" s="565"/>
      <c r="B5243" s="565"/>
      <c r="C5243" s="565"/>
      <c r="D5243" s="564"/>
      <c r="E5243" s="5"/>
      <c r="F5243"/>
      <c r="G5243" s="5"/>
      <c r="I5243" s="232"/>
    </row>
    <row r="5244" spans="1:9" x14ac:dyDescent="0.25">
      <c r="A5244" s="565"/>
      <c r="B5244" s="565"/>
      <c r="C5244" s="565"/>
      <c r="D5244" s="564"/>
      <c r="E5244" s="5"/>
      <c r="F5244"/>
      <c r="G5244" s="5"/>
      <c r="I5244" s="232"/>
    </row>
    <row r="5245" spans="1:9" x14ac:dyDescent="0.25">
      <c r="A5245" s="565"/>
      <c r="B5245" s="565"/>
      <c r="C5245" s="565"/>
      <c r="D5245" s="564"/>
      <c r="E5245" s="5"/>
      <c r="F5245"/>
      <c r="G5245" s="5"/>
      <c r="I5245" s="232"/>
    </row>
    <row r="5246" spans="1:9" x14ac:dyDescent="0.25">
      <c r="A5246" s="565"/>
      <c r="B5246" s="565"/>
      <c r="C5246" s="565"/>
      <c r="D5246" s="564"/>
      <c r="E5246" s="5"/>
      <c r="F5246"/>
      <c r="G5246" s="5"/>
      <c r="I5246" s="232"/>
    </row>
    <row r="5247" spans="1:9" x14ac:dyDescent="0.25">
      <c r="A5247" s="565"/>
      <c r="B5247" s="565"/>
      <c r="C5247" s="565"/>
      <c r="D5247" s="564"/>
      <c r="E5247" s="5"/>
      <c r="F5247"/>
      <c r="G5247" s="5"/>
      <c r="I5247" s="232"/>
    </row>
    <row r="5248" spans="1:9" x14ac:dyDescent="0.25">
      <c r="A5248" s="565"/>
      <c r="B5248" s="565"/>
      <c r="C5248" s="565"/>
      <c r="D5248" s="564"/>
      <c r="E5248" s="5"/>
      <c r="F5248"/>
      <c r="G5248" s="5"/>
      <c r="I5248" s="232"/>
    </row>
    <row r="5249" spans="1:9" x14ac:dyDescent="0.25">
      <c r="A5249" s="565"/>
      <c r="B5249" s="565"/>
      <c r="C5249" s="565"/>
      <c r="D5249" s="564"/>
      <c r="E5249" s="5"/>
      <c r="F5249"/>
      <c r="G5249" s="5"/>
      <c r="I5249" s="232"/>
    </row>
    <row r="5250" spans="1:9" x14ac:dyDescent="0.25">
      <c r="A5250" s="565"/>
      <c r="B5250" s="565"/>
      <c r="C5250" s="565"/>
      <c r="D5250" s="564"/>
      <c r="E5250" s="5"/>
      <c r="F5250"/>
      <c r="G5250" s="5"/>
      <c r="I5250" s="232"/>
    </row>
    <row r="5251" spans="1:9" x14ac:dyDescent="0.25">
      <c r="A5251" s="565"/>
      <c r="B5251" s="565"/>
      <c r="C5251" s="565"/>
      <c r="D5251" s="564"/>
      <c r="E5251" s="5"/>
      <c r="F5251"/>
      <c r="G5251" s="5"/>
      <c r="I5251" s="232"/>
    </row>
    <row r="5252" spans="1:9" x14ac:dyDescent="0.25">
      <c r="A5252" s="565"/>
      <c r="B5252" s="565"/>
      <c r="C5252" s="565"/>
      <c r="D5252" s="564"/>
      <c r="E5252" s="5"/>
      <c r="F5252"/>
      <c r="G5252" s="5"/>
      <c r="I5252" s="232"/>
    </row>
    <row r="5253" spans="1:9" x14ac:dyDescent="0.25">
      <c r="A5253" s="565"/>
      <c r="B5253" s="565"/>
      <c r="C5253" s="565"/>
      <c r="D5253" s="564"/>
      <c r="E5253" s="5"/>
      <c r="F5253"/>
      <c r="G5253" s="5"/>
      <c r="I5253" s="232"/>
    </row>
    <row r="5254" spans="1:9" x14ac:dyDescent="0.25">
      <c r="A5254" s="565"/>
      <c r="B5254" s="565"/>
      <c r="C5254" s="565"/>
      <c r="D5254" s="564"/>
      <c r="E5254" s="5"/>
      <c r="F5254"/>
      <c r="G5254" s="5"/>
      <c r="I5254" s="232"/>
    </row>
    <row r="5255" spans="1:9" x14ac:dyDescent="0.25">
      <c r="A5255" s="565"/>
      <c r="B5255" s="565"/>
      <c r="C5255" s="565"/>
      <c r="D5255" s="564"/>
      <c r="E5255" s="5"/>
      <c r="F5255"/>
      <c r="G5255" s="5"/>
      <c r="I5255" s="232"/>
    </row>
    <row r="5256" spans="1:9" x14ac:dyDescent="0.25">
      <c r="A5256" s="565"/>
      <c r="B5256" s="565"/>
      <c r="C5256" s="565"/>
      <c r="D5256" s="564"/>
      <c r="E5256" s="5"/>
      <c r="F5256"/>
      <c r="G5256" s="5"/>
      <c r="I5256" s="232"/>
    </row>
    <row r="5257" spans="1:9" x14ac:dyDescent="0.25">
      <c r="A5257" s="565"/>
      <c r="B5257" s="565"/>
      <c r="C5257" s="565"/>
      <c r="D5257" s="564"/>
      <c r="E5257" s="5"/>
      <c r="F5257"/>
      <c r="G5257" s="5"/>
      <c r="I5257" s="232"/>
    </row>
    <row r="5258" spans="1:9" x14ac:dyDescent="0.25">
      <c r="A5258" s="565"/>
      <c r="B5258" s="565"/>
      <c r="C5258" s="565"/>
      <c r="D5258" s="564"/>
      <c r="E5258" s="5"/>
      <c r="F5258"/>
      <c r="G5258" s="5"/>
      <c r="I5258" s="232"/>
    </row>
    <row r="5259" spans="1:9" x14ac:dyDescent="0.25">
      <c r="A5259" s="565"/>
      <c r="B5259" s="565"/>
      <c r="C5259" s="565"/>
      <c r="D5259" s="564"/>
      <c r="E5259" s="5"/>
      <c r="F5259"/>
      <c r="G5259" s="5"/>
      <c r="I5259" s="232"/>
    </row>
    <row r="5260" spans="1:9" x14ac:dyDescent="0.25">
      <c r="A5260" s="565"/>
      <c r="B5260" s="565"/>
      <c r="C5260" s="565"/>
      <c r="D5260" s="564"/>
      <c r="E5260" s="5"/>
      <c r="F5260"/>
      <c r="G5260" s="5"/>
      <c r="I5260" s="232"/>
    </row>
    <row r="5261" spans="1:9" x14ac:dyDescent="0.25">
      <c r="A5261" s="565"/>
      <c r="B5261" s="565"/>
      <c r="C5261" s="565"/>
      <c r="D5261" s="564"/>
      <c r="E5261" s="5"/>
      <c r="F5261"/>
      <c r="G5261" s="5"/>
      <c r="I5261" s="232"/>
    </row>
    <row r="5262" spans="1:9" x14ac:dyDescent="0.25">
      <c r="A5262" s="565"/>
      <c r="B5262" s="565"/>
      <c r="C5262" s="565"/>
      <c r="D5262" s="564"/>
      <c r="E5262" s="5"/>
      <c r="F5262"/>
      <c r="G5262" s="5"/>
      <c r="I5262" s="232"/>
    </row>
    <row r="5263" spans="1:9" x14ac:dyDescent="0.25">
      <c r="A5263" s="565"/>
      <c r="B5263" s="565"/>
      <c r="C5263" s="565"/>
      <c r="D5263" s="564"/>
      <c r="E5263" s="5"/>
      <c r="F5263"/>
      <c r="G5263" s="5"/>
      <c r="I5263" s="232"/>
    </row>
    <row r="5264" spans="1:9" x14ac:dyDescent="0.25">
      <c r="A5264" s="565"/>
      <c r="B5264" s="565"/>
      <c r="C5264" s="565"/>
      <c r="D5264" s="564"/>
      <c r="E5264" s="5"/>
      <c r="F5264"/>
      <c r="G5264" s="5"/>
      <c r="I5264" s="232"/>
    </row>
    <row r="5265" spans="1:9" x14ac:dyDescent="0.25">
      <c r="A5265" s="565"/>
      <c r="B5265" s="565"/>
      <c r="C5265" s="565"/>
      <c r="D5265" s="564"/>
      <c r="E5265" s="5"/>
      <c r="F5265"/>
      <c r="G5265" s="5"/>
      <c r="I5265" s="232"/>
    </row>
    <row r="5266" spans="1:9" x14ac:dyDescent="0.25">
      <c r="A5266" s="565"/>
      <c r="B5266" s="565"/>
      <c r="C5266" s="565"/>
      <c r="D5266" s="564"/>
      <c r="E5266" s="5"/>
      <c r="F5266"/>
      <c r="G5266" s="5"/>
      <c r="I5266" s="232"/>
    </row>
    <row r="5267" spans="1:9" x14ac:dyDescent="0.25">
      <c r="A5267" s="565"/>
      <c r="B5267" s="565"/>
      <c r="C5267" s="565"/>
      <c r="D5267" s="564"/>
      <c r="E5267" s="5"/>
      <c r="F5267"/>
      <c r="G5267" s="5"/>
      <c r="I5267" s="232"/>
    </row>
    <row r="5268" spans="1:9" x14ac:dyDescent="0.25">
      <c r="A5268" s="565"/>
      <c r="B5268" s="565"/>
      <c r="C5268" s="565"/>
      <c r="D5268" s="564"/>
      <c r="E5268" s="5"/>
      <c r="F5268"/>
      <c r="G5268" s="5"/>
      <c r="I5268" s="232"/>
    </row>
    <row r="5269" spans="1:9" x14ac:dyDescent="0.25">
      <c r="A5269" s="565"/>
      <c r="B5269" s="565"/>
      <c r="C5269" s="565"/>
      <c r="D5269" s="564"/>
      <c r="E5269" s="5"/>
      <c r="F5269"/>
      <c r="G5269" s="5"/>
      <c r="I5269" s="232"/>
    </row>
    <row r="5270" spans="1:9" x14ac:dyDescent="0.25">
      <c r="A5270" s="565"/>
      <c r="B5270" s="565"/>
      <c r="C5270" s="565"/>
      <c r="D5270" s="564"/>
      <c r="E5270" s="5"/>
      <c r="F5270"/>
      <c r="G5270" s="5"/>
      <c r="I5270" s="232"/>
    </row>
    <row r="5271" spans="1:9" x14ac:dyDescent="0.25">
      <c r="A5271" s="565"/>
      <c r="B5271" s="565"/>
      <c r="C5271" s="565"/>
      <c r="D5271" s="564"/>
      <c r="E5271" s="5"/>
      <c r="F5271"/>
      <c r="G5271" s="5"/>
      <c r="I5271" s="232"/>
    </row>
    <row r="5272" spans="1:9" x14ac:dyDescent="0.25">
      <c r="A5272" s="565"/>
      <c r="B5272" s="565"/>
      <c r="C5272" s="565"/>
      <c r="D5272" s="564"/>
      <c r="E5272" s="5"/>
      <c r="F5272"/>
      <c r="G5272" s="5"/>
      <c r="I5272" s="232"/>
    </row>
    <row r="5273" spans="1:9" x14ac:dyDescent="0.25">
      <c r="A5273" s="565"/>
      <c r="B5273" s="565"/>
      <c r="C5273" s="565"/>
      <c r="D5273" s="564"/>
      <c r="E5273" s="5"/>
      <c r="F5273"/>
      <c r="G5273" s="5"/>
      <c r="I5273" s="232"/>
    </row>
    <row r="5274" spans="1:9" x14ac:dyDescent="0.25">
      <c r="A5274" s="565"/>
      <c r="B5274" s="565"/>
      <c r="C5274" s="565"/>
      <c r="D5274" s="564"/>
      <c r="E5274" s="5"/>
      <c r="F5274"/>
      <c r="G5274" s="5"/>
      <c r="I5274" s="232"/>
    </row>
    <row r="5275" spans="1:9" x14ac:dyDescent="0.25">
      <c r="A5275" s="565"/>
      <c r="B5275" s="565"/>
      <c r="C5275" s="565"/>
      <c r="D5275" s="564"/>
      <c r="E5275" s="5"/>
      <c r="F5275"/>
      <c r="G5275" s="5"/>
      <c r="I5275" s="232"/>
    </row>
    <row r="5276" spans="1:9" x14ac:dyDescent="0.25">
      <c r="A5276" s="565"/>
      <c r="B5276" s="565"/>
      <c r="C5276" s="565"/>
      <c r="D5276" s="564"/>
      <c r="E5276" s="5"/>
      <c r="F5276"/>
      <c r="G5276" s="5"/>
      <c r="I5276" s="232"/>
    </row>
    <row r="5277" spans="1:9" x14ac:dyDescent="0.25">
      <c r="A5277" s="565"/>
      <c r="B5277" s="565"/>
      <c r="C5277" s="565"/>
      <c r="D5277" s="564"/>
      <c r="E5277" s="5"/>
      <c r="F5277"/>
      <c r="G5277" s="5"/>
      <c r="I5277" s="232"/>
    </row>
    <row r="5278" spans="1:9" x14ac:dyDescent="0.25">
      <c r="A5278" s="565"/>
      <c r="B5278" s="565"/>
      <c r="C5278" s="565"/>
      <c r="D5278" s="564"/>
      <c r="E5278" s="5"/>
      <c r="F5278"/>
      <c r="G5278" s="5"/>
      <c r="I5278" s="232"/>
    </row>
    <row r="5279" spans="1:9" x14ac:dyDescent="0.25">
      <c r="A5279" s="565"/>
      <c r="B5279" s="565"/>
      <c r="C5279" s="565"/>
      <c r="D5279" s="564"/>
      <c r="E5279" s="5"/>
      <c r="F5279"/>
      <c r="G5279" s="5"/>
      <c r="I5279" s="232"/>
    </row>
    <row r="5280" spans="1:9" x14ac:dyDescent="0.25">
      <c r="A5280" s="565"/>
      <c r="B5280" s="565"/>
      <c r="C5280" s="565"/>
      <c r="D5280" s="564"/>
      <c r="E5280" s="5"/>
      <c r="F5280"/>
      <c r="G5280" s="5"/>
      <c r="I5280" s="232"/>
    </row>
    <row r="5281" spans="1:9" x14ac:dyDescent="0.25">
      <c r="A5281" s="565"/>
      <c r="B5281" s="565"/>
      <c r="C5281" s="565"/>
      <c r="D5281" s="564"/>
      <c r="E5281" s="5"/>
      <c r="F5281"/>
      <c r="G5281" s="5"/>
      <c r="I5281" s="232"/>
    </row>
    <row r="5282" spans="1:9" x14ac:dyDescent="0.25">
      <c r="A5282" s="565"/>
      <c r="B5282" s="565"/>
      <c r="C5282" s="565"/>
      <c r="D5282" s="564"/>
      <c r="E5282" s="5"/>
      <c r="F5282"/>
      <c r="G5282" s="5"/>
      <c r="I5282" s="232"/>
    </row>
    <row r="5283" spans="1:9" x14ac:dyDescent="0.25">
      <c r="A5283" s="565"/>
      <c r="B5283" s="565"/>
      <c r="C5283" s="565"/>
      <c r="D5283" s="564"/>
      <c r="E5283" s="5"/>
      <c r="F5283"/>
      <c r="G5283" s="5"/>
      <c r="I5283" s="232"/>
    </row>
    <row r="5284" spans="1:9" x14ac:dyDescent="0.25">
      <c r="A5284" s="565"/>
      <c r="B5284" s="565"/>
      <c r="C5284" s="565"/>
      <c r="D5284" s="564"/>
      <c r="E5284" s="5"/>
      <c r="F5284"/>
      <c r="G5284" s="5"/>
      <c r="I5284" s="232"/>
    </row>
    <row r="5285" spans="1:9" x14ac:dyDescent="0.25">
      <c r="A5285" s="565"/>
      <c r="B5285" s="565"/>
      <c r="C5285" s="565"/>
      <c r="D5285" s="564"/>
      <c r="E5285" s="5"/>
      <c r="F5285"/>
      <c r="G5285" s="5"/>
      <c r="I5285" s="232"/>
    </row>
    <row r="5286" spans="1:9" x14ac:dyDescent="0.25">
      <c r="A5286" s="565"/>
      <c r="B5286" s="565"/>
      <c r="C5286" s="565"/>
      <c r="D5286" s="564"/>
      <c r="E5286" s="5"/>
      <c r="F5286"/>
      <c r="G5286" s="5"/>
      <c r="I5286" s="232"/>
    </row>
    <row r="5287" spans="1:9" x14ac:dyDescent="0.25">
      <c r="A5287" s="565"/>
      <c r="B5287" s="565"/>
      <c r="C5287" s="565"/>
      <c r="D5287" s="564"/>
      <c r="E5287" s="5"/>
      <c r="F5287"/>
      <c r="G5287" s="5"/>
      <c r="I5287" s="232"/>
    </row>
    <row r="5288" spans="1:9" x14ac:dyDescent="0.25">
      <c r="A5288" s="565"/>
      <c r="B5288" s="565"/>
      <c r="C5288" s="565"/>
      <c r="D5288" s="564"/>
      <c r="E5288" s="5"/>
      <c r="F5288"/>
      <c r="G5288" s="5"/>
      <c r="I5288" s="232"/>
    </row>
    <row r="5289" spans="1:9" x14ac:dyDescent="0.25">
      <c r="A5289" s="565"/>
      <c r="B5289" s="565"/>
      <c r="C5289" s="565"/>
      <c r="D5289" s="564"/>
      <c r="E5289" s="5"/>
      <c r="F5289"/>
      <c r="G5289" s="5"/>
      <c r="I5289" s="232"/>
    </row>
    <row r="5290" spans="1:9" x14ac:dyDescent="0.25">
      <c r="A5290" s="565"/>
      <c r="B5290" s="565"/>
      <c r="C5290" s="565"/>
      <c r="D5290" s="564"/>
      <c r="E5290" s="5"/>
      <c r="F5290"/>
      <c r="G5290" s="5"/>
      <c r="I5290" s="232"/>
    </row>
    <row r="5291" spans="1:9" x14ac:dyDescent="0.25">
      <c r="A5291" s="565"/>
      <c r="B5291" s="565"/>
      <c r="C5291" s="565"/>
      <c r="D5291" s="564"/>
      <c r="E5291" s="5"/>
      <c r="F5291"/>
      <c r="G5291" s="5"/>
      <c r="I5291" s="232"/>
    </row>
    <row r="5292" spans="1:9" x14ac:dyDescent="0.25">
      <c r="A5292" s="565"/>
      <c r="B5292" s="565"/>
      <c r="C5292" s="565"/>
      <c r="D5292" s="564"/>
      <c r="E5292" s="5"/>
      <c r="F5292"/>
      <c r="G5292" s="5"/>
      <c r="I5292" s="232"/>
    </row>
    <row r="5293" spans="1:9" x14ac:dyDescent="0.25">
      <c r="A5293" s="565"/>
      <c r="B5293" s="565"/>
      <c r="C5293" s="565"/>
      <c r="D5293" s="564"/>
      <c r="E5293" s="5"/>
      <c r="F5293"/>
      <c r="G5293" s="5"/>
      <c r="I5293" s="232"/>
    </row>
    <row r="5294" spans="1:9" x14ac:dyDescent="0.25">
      <c r="A5294" s="565"/>
      <c r="B5294" s="565"/>
      <c r="C5294" s="565"/>
      <c r="D5294" s="564"/>
      <c r="E5294" s="5"/>
      <c r="F5294"/>
      <c r="G5294" s="5"/>
      <c r="I5294" s="232"/>
    </row>
    <row r="5295" spans="1:9" x14ac:dyDescent="0.25">
      <c r="A5295" s="565"/>
      <c r="B5295" s="565"/>
      <c r="C5295" s="565"/>
      <c r="D5295" s="564"/>
      <c r="E5295" s="5"/>
      <c r="F5295"/>
      <c r="G5295" s="5"/>
      <c r="I5295" s="232"/>
    </row>
    <row r="5296" spans="1:9" x14ac:dyDescent="0.25">
      <c r="A5296" s="565"/>
      <c r="B5296" s="565"/>
      <c r="C5296" s="565"/>
      <c r="D5296" s="564"/>
      <c r="E5296" s="5"/>
      <c r="F5296"/>
      <c r="G5296" s="5"/>
      <c r="I5296" s="232"/>
    </row>
    <row r="5297" spans="1:9" x14ac:dyDescent="0.25">
      <c r="A5297" s="565"/>
      <c r="B5297" s="565"/>
      <c r="C5297" s="565"/>
      <c r="D5297" s="564"/>
      <c r="E5297" s="5"/>
      <c r="F5297"/>
      <c r="G5297" s="5"/>
      <c r="I5297" s="232"/>
    </row>
    <row r="5298" spans="1:9" x14ac:dyDescent="0.25">
      <c r="A5298" s="565"/>
      <c r="B5298" s="565"/>
      <c r="C5298" s="565"/>
      <c r="D5298" s="564"/>
      <c r="E5298" s="5"/>
      <c r="F5298"/>
      <c r="G5298" s="5"/>
      <c r="I5298" s="232"/>
    </row>
    <row r="5299" spans="1:9" x14ac:dyDescent="0.25">
      <c r="A5299" s="565"/>
      <c r="B5299" s="565"/>
      <c r="C5299" s="565"/>
      <c r="D5299" s="564"/>
      <c r="E5299" s="5"/>
      <c r="F5299"/>
      <c r="G5299" s="5"/>
      <c r="I5299" s="232"/>
    </row>
    <row r="5300" spans="1:9" x14ac:dyDescent="0.25">
      <c r="A5300" s="565"/>
      <c r="B5300" s="565"/>
      <c r="C5300" s="565"/>
      <c r="D5300" s="564"/>
      <c r="E5300" s="5"/>
      <c r="F5300"/>
      <c r="G5300" s="5"/>
      <c r="I5300" s="232"/>
    </row>
    <row r="5301" spans="1:9" x14ac:dyDescent="0.25">
      <c r="A5301" s="565"/>
      <c r="B5301" s="565"/>
      <c r="C5301" s="565"/>
      <c r="D5301" s="564"/>
      <c r="E5301" s="5"/>
      <c r="F5301"/>
      <c r="G5301" s="5"/>
      <c r="I5301" s="232"/>
    </row>
    <row r="5302" spans="1:9" x14ac:dyDescent="0.25">
      <c r="A5302" s="565"/>
      <c r="B5302" s="565"/>
      <c r="C5302" s="565"/>
      <c r="D5302" s="564"/>
      <c r="E5302" s="5"/>
      <c r="F5302"/>
      <c r="G5302" s="5"/>
      <c r="I5302" s="232"/>
    </row>
    <row r="5303" spans="1:9" x14ac:dyDescent="0.25">
      <c r="A5303" s="565"/>
      <c r="B5303" s="565"/>
      <c r="C5303" s="565"/>
      <c r="D5303" s="564"/>
      <c r="E5303" s="5"/>
      <c r="F5303"/>
      <c r="G5303" s="5"/>
      <c r="I5303" s="232"/>
    </row>
    <row r="5304" spans="1:9" x14ac:dyDescent="0.25">
      <c r="A5304" s="565"/>
      <c r="B5304" s="565"/>
      <c r="C5304" s="565"/>
      <c r="D5304" s="564"/>
      <c r="E5304" s="5"/>
      <c r="F5304"/>
      <c r="G5304" s="5"/>
      <c r="I5304" s="232"/>
    </row>
    <row r="5305" spans="1:9" x14ac:dyDescent="0.25">
      <c r="A5305" s="565"/>
      <c r="B5305" s="565"/>
      <c r="C5305" s="565"/>
      <c r="D5305" s="564"/>
      <c r="E5305" s="5"/>
      <c r="F5305"/>
      <c r="G5305" s="5"/>
      <c r="I5305" s="232"/>
    </row>
    <row r="5306" spans="1:9" x14ac:dyDescent="0.25">
      <c r="A5306" s="565"/>
      <c r="B5306" s="565"/>
      <c r="C5306" s="565"/>
      <c r="D5306" s="564"/>
      <c r="E5306" s="5"/>
      <c r="F5306"/>
      <c r="G5306" s="5"/>
      <c r="I5306" s="232"/>
    </row>
    <row r="5307" spans="1:9" x14ac:dyDescent="0.25">
      <c r="A5307" s="565"/>
      <c r="B5307" s="565"/>
      <c r="C5307" s="565"/>
      <c r="D5307" s="564"/>
      <c r="E5307" s="5"/>
      <c r="F5307"/>
      <c r="G5307" s="5"/>
      <c r="I5307" s="232"/>
    </row>
    <row r="5308" spans="1:9" x14ac:dyDescent="0.25">
      <c r="A5308" s="565"/>
      <c r="B5308" s="565"/>
      <c r="C5308" s="565"/>
      <c r="D5308" s="564"/>
      <c r="E5308" s="5"/>
      <c r="F5308"/>
      <c r="G5308" s="5"/>
      <c r="I5308" s="232"/>
    </row>
    <row r="5309" spans="1:9" x14ac:dyDescent="0.25">
      <c r="A5309" s="565"/>
      <c r="B5309" s="565"/>
      <c r="C5309" s="565"/>
      <c r="D5309" s="564"/>
      <c r="E5309" s="5"/>
      <c r="F5309"/>
      <c r="G5309" s="5"/>
      <c r="I5309" s="232"/>
    </row>
    <row r="5310" spans="1:9" x14ac:dyDescent="0.25">
      <c r="A5310" s="565"/>
      <c r="B5310" s="565"/>
      <c r="C5310" s="565"/>
      <c r="D5310" s="564"/>
      <c r="E5310" s="5"/>
      <c r="F5310"/>
      <c r="G5310" s="5"/>
      <c r="I5310" s="232"/>
    </row>
    <row r="5311" spans="1:9" x14ac:dyDescent="0.25">
      <c r="A5311" s="565"/>
      <c r="B5311" s="565"/>
      <c r="C5311" s="565"/>
      <c r="D5311" s="564"/>
      <c r="E5311" s="5"/>
      <c r="F5311"/>
      <c r="G5311" s="5"/>
      <c r="I5311" s="232"/>
    </row>
    <row r="5312" spans="1:9" x14ac:dyDescent="0.25">
      <c r="A5312" s="565"/>
      <c r="B5312" s="565"/>
      <c r="C5312" s="565"/>
      <c r="D5312" s="564"/>
      <c r="E5312" s="5"/>
      <c r="F5312"/>
      <c r="G5312" s="5"/>
      <c r="I5312" s="232"/>
    </row>
    <row r="5313" spans="1:9" x14ac:dyDescent="0.25">
      <c r="A5313" s="565"/>
      <c r="B5313" s="565"/>
      <c r="C5313" s="565"/>
      <c r="D5313" s="564"/>
      <c r="E5313" s="5"/>
      <c r="F5313"/>
      <c r="G5313" s="5"/>
      <c r="I5313" s="232"/>
    </row>
    <row r="5314" spans="1:9" x14ac:dyDescent="0.25">
      <c r="A5314" s="565"/>
      <c r="B5314" s="565"/>
      <c r="C5314" s="565"/>
      <c r="D5314" s="564"/>
      <c r="E5314" s="5"/>
      <c r="F5314"/>
      <c r="G5314" s="5"/>
      <c r="I5314" s="232"/>
    </row>
    <row r="5315" spans="1:9" x14ac:dyDescent="0.25">
      <c r="A5315" s="565"/>
      <c r="B5315" s="565"/>
      <c r="C5315" s="565"/>
      <c r="D5315" s="564"/>
      <c r="E5315" s="5"/>
      <c r="F5315"/>
      <c r="G5315" s="5"/>
      <c r="I5315" s="232"/>
    </row>
    <row r="5316" spans="1:9" x14ac:dyDescent="0.25">
      <c r="A5316" s="565"/>
      <c r="B5316" s="565"/>
      <c r="C5316" s="565"/>
      <c r="D5316" s="564"/>
      <c r="E5316" s="5"/>
      <c r="F5316"/>
      <c r="G5316" s="5"/>
      <c r="I5316" s="232"/>
    </row>
    <row r="5317" spans="1:9" x14ac:dyDescent="0.25">
      <c r="A5317" s="565"/>
      <c r="B5317" s="565"/>
      <c r="C5317" s="565"/>
      <c r="D5317" s="564"/>
      <c r="E5317" s="5"/>
      <c r="F5317"/>
      <c r="G5317" s="5"/>
      <c r="I5317" s="232"/>
    </row>
    <row r="5318" spans="1:9" x14ac:dyDescent="0.25">
      <c r="A5318" s="565"/>
      <c r="B5318" s="565"/>
      <c r="C5318" s="565"/>
      <c r="D5318" s="564"/>
      <c r="E5318" s="5"/>
      <c r="F5318"/>
      <c r="G5318" s="5"/>
      <c r="I5318" s="232"/>
    </row>
    <row r="5319" spans="1:9" x14ac:dyDescent="0.25">
      <c r="A5319" s="565"/>
      <c r="B5319" s="565"/>
      <c r="C5319" s="565"/>
      <c r="D5319" s="564"/>
      <c r="E5319" s="5"/>
      <c r="F5319"/>
      <c r="G5319" s="5"/>
      <c r="I5319" s="232"/>
    </row>
    <row r="5320" spans="1:9" x14ac:dyDescent="0.25">
      <c r="A5320" s="565"/>
      <c r="B5320" s="565"/>
      <c r="C5320" s="565"/>
      <c r="D5320" s="564"/>
      <c r="E5320" s="5"/>
      <c r="F5320"/>
      <c r="G5320" s="5"/>
      <c r="I5320" s="232"/>
    </row>
    <row r="5321" spans="1:9" x14ac:dyDescent="0.25">
      <c r="A5321" s="565"/>
      <c r="B5321" s="565"/>
      <c r="C5321" s="565"/>
      <c r="D5321" s="564"/>
      <c r="E5321" s="5"/>
      <c r="F5321"/>
      <c r="G5321" s="5"/>
      <c r="I5321" s="232"/>
    </row>
    <row r="5322" spans="1:9" x14ac:dyDescent="0.25">
      <c r="A5322" s="565"/>
      <c r="B5322" s="565"/>
      <c r="C5322" s="565"/>
      <c r="D5322" s="564"/>
      <c r="E5322" s="5"/>
      <c r="F5322"/>
      <c r="G5322" s="5"/>
      <c r="I5322" s="232"/>
    </row>
    <row r="5323" spans="1:9" x14ac:dyDescent="0.25">
      <c r="A5323" s="565"/>
      <c r="B5323" s="565"/>
      <c r="C5323" s="565"/>
      <c r="D5323" s="564"/>
      <c r="E5323" s="5"/>
      <c r="F5323"/>
      <c r="G5323" s="5"/>
      <c r="I5323" s="232"/>
    </row>
    <row r="5324" spans="1:9" x14ac:dyDescent="0.25">
      <c r="A5324" s="565"/>
      <c r="B5324" s="565"/>
      <c r="C5324" s="565"/>
      <c r="D5324" s="564"/>
      <c r="E5324" s="5"/>
      <c r="F5324"/>
      <c r="G5324" s="5"/>
      <c r="I5324" s="232"/>
    </row>
    <row r="5325" spans="1:9" x14ac:dyDescent="0.25">
      <c r="A5325" s="565"/>
      <c r="B5325" s="565"/>
      <c r="C5325" s="565"/>
      <c r="D5325" s="564"/>
      <c r="E5325" s="5"/>
      <c r="F5325"/>
      <c r="G5325" s="5"/>
      <c r="I5325" s="232"/>
    </row>
    <row r="5326" spans="1:9" x14ac:dyDescent="0.25">
      <c r="A5326" s="565"/>
      <c r="B5326" s="565"/>
      <c r="C5326" s="565"/>
      <c r="D5326" s="564"/>
      <c r="E5326" s="5"/>
      <c r="F5326"/>
      <c r="G5326" s="5"/>
      <c r="I5326" s="232"/>
    </row>
    <row r="5327" spans="1:9" x14ac:dyDescent="0.25">
      <c r="A5327" s="565"/>
      <c r="B5327" s="565"/>
      <c r="C5327" s="565"/>
      <c r="D5327" s="564"/>
      <c r="E5327" s="5"/>
      <c r="F5327"/>
      <c r="G5327" s="5"/>
      <c r="I5327" s="232"/>
    </row>
    <row r="5328" spans="1:9" x14ac:dyDescent="0.25">
      <c r="A5328" s="565"/>
      <c r="B5328" s="565"/>
      <c r="C5328" s="565"/>
      <c r="D5328" s="564"/>
      <c r="E5328" s="5"/>
      <c r="F5328"/>
      <c r="G5328" s="5"/>
      <c r="I5328" s="232"/>
    </row>
    <row r="5329" spans="1:9" x14ac:dyDescent="0.25">
      <c r="A5329" s="565"/>
      <c r="B5329" s="565"/>
      <c r="C5329" s="565"/>
      <c r="D5329" s="564"/>
      <c r="E5329" s="5"/>
      <c r="F5329"/>
      <c r="G5329" s="5"/>
      <c r="I5329" s="232"/>
    </row>
    <row r="5330" spans="1:9" x14ac:dyDescent="0.25">
      <c r="A5330" s="565"/>
      <c r="B5330" s="565"/>
      <c r="C5330" s="565"/>
      <c r="D5330" s="564"/>
      <c r="E5330" s="5"/>
      <c r="F5330"/>
      <c r="G5330" s="5"/>
      <c r="I5330" s="232"/>
    </row>
    <row r="5331" spans="1:9" x14ac:dyDescent="0.25">
      <c r="A5331" s="565"/>
      <c r="B5331" s="565"/>
      <c r="C5331" s="565"/>
      <c r="D5331" s="564"/>
      <c r="E5331" s="5"/>
      <c r="F5331"/>
      <c r="G5331" s="5"/>
      <c r="I5331" s="232"/>
    </row>
    <row r="5332" spans="1:9" x14ac:dyDescent="0.25">
      <c r="A5332" s="565"/>
      <c r="B5332" s="565"/>
      <c r="C5332" s="565"/>
      <c r="D5332" s="564"/>
      <c r="E5332" s="5"/>
      <c r="F5332"/>
      <c r="G5332" s="5"/>
      <c r="I5332" s="232"/>
    </row>
    <row r="5333" spans="1:9" x14ac:dyDescent="0.25">
      <c r="A5333" s="565"/>
      <c r="B5333" s="565"/>
      <c r="C5333" s="565"/>
      <c r="D5333" s="564"/>
      <c r="E5333" s="5"/>
      <c r="F5333"/>
      <c r="G5333" s="5"/>
      <c r="I5333" s="232"/>
    </row>
    <row r="5334" spans="1:9" x14ac:dyDescent="0.25">
      <c r="A5334" s="565"/>
      <c r="B5334" s="565"/>
      <c r="C5334" s="565"/>
      <c r="D5334" s="564"/>
      <c r="E5334" s="5"/>
      <c r="F5334"/>
      <c r="G5334" s="5"/>
      <c r="I5334" s="232"/>
    </row>
    <row r="5335" spans="1:9" x14ac:dyDescent="0.25">
      <c r="A5335" s="565"/>
      <c r="B5335" s="565"/>
      <c r="C5335" s="565"/>
      <c r="D5335" s="564"/>
      <c r="E5335" s="5"/>
      <c r="F5335"/>
      <c r="G5335" s="5"/>
      <c r="I5335" s="232"/>
    </row>
    <row r="5336" spans="1:9" x14ac:dyDescent="0.25">
      <c r="A5336" s="565"/>
      <c r="B5336" s="565"/>
      <c r="C5336" s="565"/>
      <c r="D5336" s="564"/>
      <c r="E5336" s="5"/>
      <c r="F5336"/>
      <c r="G5336" s="5"/>
      <c r="I5336" s="232"/>
    </row>
    <row r="5337" spans="1:9" x14ac:dyDescent="0.25">
      <c r="A5337" s="565"/>
      <c r="B5337" s="565"/>
      <c r="C5337" s="565"/>
      <c r="D5337" s="564"/>
      <c r="E5337" s="5"/>
      <c r="F5337"/>
      <c r="G5337" s="5"/>
      <c r="I5337" s="232"/>
    </row>
    <row r="5338" spans="1:9" x14ac:dyDescent="0.25">
      <c r="A5338" s="565"/>
      <c r="B5338" s="565"/>
      <c r="C5338" s="565"/>
      <c r="D5338" s="564"/>
      <c r="E5338" s="5"/>
      <c r="F5338"/>
      <c r="G5338" s="5"/>
      <c r="I5338" s="232"/>
    </row>
    <row r="5339" spans="1:9" x14ac:dyDescent="0.25">
      <c r="A5339" s="565"/>
      <c r="B5339" s="565"/>
      <c r="C5339" s="565"/>
      <c r="D5339" s="564"/>
      <c r="E5339" s="5"/>
      <c r="F5339"/>
      <c r="G5339" s="5"/>
      <c r="I5339" s="232"/>
    </row>
    <row r="5340" spans="1:9" x14ac:dyDescent="0.25">
      <c r="A5340" s="565"/>
      <c r="B5340" s="565"/>
      <c r="C5340" s="565"/>
      <c r="D5340" s="564"/>
      <c r="E5340" s="5"/>
      <c r="F5340"/>
      <c r="G5340" s="5"/>
      <c r="I5340" s="232"/>
    </row>
    <row r="5341" spans="1:9" x14ac:dyDescent="0.25">
      <c r="A5341" s="565"/>
      <c r="B5341" s="565"/>
      <c r="C5341" s="565"/>
      <c r="D5341" s="564"/>
      <c r="E5341" s="5"/>
      <c r="F5341"/>
      <c r="G5341" s="5"/>
      <c r="I5341" s="232"/>
    </row>
    <row r="5342" spans="1:9" x14ac:dyDescent="0.25">
      <c r="A5342" s="565"/>
      <c r="B5342" s="565"/>
      <c r="C5342" s="565"/>
      <c r="D5342" s="564"/>
      <c r="E5342" s="5"/>
      <c r="F5342"/>
      <c r="G5342" s="5"/>
      <c r="I5342" s="232"/>
    </row>
    <row r="5343" spans="1:9" x14ac:dyDescent="0.25">
      <c r="A5343" s="565"/>
      <c r="B5343" s="565"/>
      <c r="C5343" s="565"/>
      <c r="D5343" s="564"/>
      <c r="E5343" s="5"/>
      <c r="F5343"/>
      <c r="G5343" s="5"/>
      <c r="I5343" s="232"/>
    </row>
    <row r="5344" spans="1:9" x14ac:dyDescent="0.25">
      <c r="A5344" s="565"/>
      <c r="B5344" s="565"/>
      <c r="C5344" s="565"/>
      <c r="D5344" s="564"/>
      <c r="E5344" s="5"/>
      <c r="F5344"/>
      <c r="G5344" s="5"/>
      <c r="I5344" s="232"/>
    </row>
    <row r="5345" spans="1:9" x14ac:dyDescent="0.25">
      <c r="A5345" s="565"/>
      <c r="B5345" s="565"/>
      <c r="C5345" s="565"/>
      <c r="D5345" s="564"/>
      <c r="E5345" s="5"/>
      <c r="F5345"/>
      <c r="G5345" s="5"/>
      <c r="I5345" s="232"/>
    </row>
    <row r="5346" spans="1:9" x14ac:dyDescent="0.25">
      <c r="A5346" s="565"/>
      <c r="B5346" s="565"/>
      <c r="C5346" s="565"/>
      <c r="D5346" s="564"/>
      <c r="E5346" s="5"/>
      <c r="F5346"/>
      <c r="G5346" s="5"/>
      <c r="I5346" s="232"/>
    </row>
    <row r="5347" spans="1:9" x14ac:dyDescent="0.25">
      <c r="A5347" s="565"/>
      <c r="B5347" s="565"/>
      <c r="C5347" s="565"/>
      <c r="D5347" s="564"/>
      <c r="E5347" s="5"/>
      <c r="F5347"/>
      <c r="G5347" s="5"/>
      <c r="I5347" s="232"/>
    </row>
    <row r="5348" spans="1:9" x14ac:dyDescent="0.25">
      <c r="A5348" s="565"/>
      <c r="B5348" s="565"/>
      <c r="C5348" s="565"/>
      <c r="D5348" s="564"/>
      <c r="E5348" s="5"/>
      <c r="F5348"/>
      <c r="G5348" s="5"/>
      <c r="I5348" s="232"/>
    </row>
    <row r="5349" spans="1:9" x14ac:dyDescent="0.25">
      <c r="A5349" s="565"/>
      <c r="B5349" s="565"/>
      <c r="C5349" s="565"/>
      <c r="D5349" s="564"/>
      <c r="E5349" s="5"/>
      <c r="F5349"/>
      <c r="G5349" s="5"/>
      <c r="I5349" s="232"/>
    </row>
    <row r="5350" spans="1:9" x14ac:dyDescent="0.25">
      <c r="A5350" s="565"/>
      <c r="B5350" s="565"/>
      <c r="C5350" s="565"/>
      <c r="D5350" s="564"/>
      <c r="E5350" s="5"/>
      <c r="F5350"/>
      <c r="G5350" s="5"/>
      <c r="I5350" s="232"/>
    </row>
    <row r="5351" spans="1:9" x14ac:dyDescent="0.25">
      <c r="A5351" s="565"/>
      <c r="B5351" s="565"/>
      <c r="C5351" s="565"/>
      <c r="D5351" s="564"/>
      <c r="E5351" s="5"/>
      <c r="F5351"/>
      <c r="G5351" s="5"/>
      <c r="I5351" s="232"/>
    </row>
    <row r="5352" spans="1:9" x14ac:dyDescent="0.25">
      <c r="A5352" s="565"/>
      <c r="B5352" s="565"/>
      <c r="C5352" s="565"/>
      <c r="D5352" s="564"/>
      <c r="E5352" s="5"/>
      <c r="F5352"/>
      <c r="G5352" s="5"/>
      <c r="I5352" s="232"/>
    </row>
    <row r="5353" spans="1:9" x14ac:dyDescent="0.25">
      <c r="A5353" s="565"/>
      <c r="B5353" s="565"/>
      <c r="C5353" s="565"/>
      <c r="D5353" s="564"/>
      <c r="E5353" s="5"/>
      <c r="F5353"/>
      <c r="G5353" s="5"/>
      <c r="I5353" s="232"/>
    </row>
    <row r="5354" spans="1:9" x14ac:dyDescent="0.25">
      <c r="A5354" s="565"/>
      <c r="B5354" s="565"/>
      <c r="C5354" s="565"/>
      <c r="D5354" s="564"/>
      <c r="E5354" s="5"/>
      <c r="F5354"/>
      <c r="G5354" s="5"/>
      <c r="I5354" s="232"/>
    </row>
    <row r="5355" spans="1:9" x14ac:dyDescent="0.25">
      <c r="A5355" s="565"/>
      <c r="B5355" s="565"/>
      <c r="C5355" s="565"/>
      <c r="D5355" s="564"/>
      <c r="E5355" s="5"/>
      <c r="F5355"/>
      <c r="G5355" s="5"/>
      <c r="I5355" s="232"/>
    </row>
    <row r="5356" spans="1:9" x14ac:dyDescent="0.25">
      <c r="A5356" s="565"/>
      <c r="B5356" s="565"/>
      <c r="C5356" s="565"/>
      <c r="D5356" s="564"/>
      <c r="E5356" s="5"/>
      <c r="F5356"/>
      <c r="G5356" s="5"/>
      <c r="I5356" s="232"/>
    </row>
    <row r="5357" spans="1:9" x14ac:dyDescent="0.25">
      <c r="A5357" s="565"/>
      <c r="B5357" s="565"/>
      <c r="C5357" s="565"/>
      <c r="D5357" s="564"/>
      <c r="E5357" s="5"/>
      <c r="F5357"/>
      <c r="G5357" s="5"/>
      <c r="I5357" s="232"/>
    </row>
    <row r="5358" spans="1:9" x14ac:dyDescent="0.25">
      <c r="A5358" s="565"/>
      <c r="B5358" s="565"/>
      <c r="C5358" s="565"/>
      <c r="D5358" s="564"/>
      <c r="E5358" s="5"/>
      <c r="F5358"/>
      <c r="G5358" s="5"/>
      <c r="I5358" s="232"/>
    </row>
    <row r="5359" spans="1:9" x14ac:dyDescent="0.25">
      <c r="A5359" s="565"/>
      <c r="B5359" s="565"/>
      <c r="C5359" s="565"/>
      <c r="D5359" s="564"/>
      <c r="E5359" s="5"/>
      <c r="F5359"/>
      <c r="G5359" s="5"/>
      <c r="I5359" s="232"/>
    </row>
    <row r="5360" spans="1:9" x14ac:dyDescent="0.25">
      <c r="A5360" s="565"/>
      <c r="B5360" s="565"/>
      <c r="C5360" s="565"/>
      <c r="D5360" s="564"/>
      <c r="E5360" s="5"/>
      <c r="F5360"/>
      <c r="G5360" s="5"/>
      <c r="I5360" s="232"/>
    </row>
    <row r="5361" spans="1:9" x14ac:dyDescent="0.25">
      <c r="A5361" s="565"/>
      <c r="B5361" s="565"/>
      <c r="C5361" s="565"/>
      <c r="D5361" s="564"/>
      <c r="E5361" s="5"/>
      <c r="F5361"/>
      <c r="G5361" s="5"/>
      <c r="I5361" s="232"/>
    </row>
    <row r="5362" spans="1:9" x14ac:dyDescent="0.25">
      <c r="A5362" s="565"/>
      <c r="B5362" s="565"/>
      <c r="C5362" s="565"/>
      <c r="D5362" s="564"/>
      <c r="E5362" s="5"/>
      <c r="F5362"/>
      <c r="G5362" s="5"/>
      <c r="I5362" s="232"/>
    </row>
    <row r="5363" spans="1:9" x14ac:dyDescent="0.25">
      <c r="A5363" s="565"/>
      <c r="B5363" s="565"/>
      <c r="C5363" s="565"/>
      <c r="D5363" s="564"/>
      <c r="E5363" s="5"/>
      <c r="F5363"/>
      <c r="G5363" s="5"/>
      <c r="I5363" s="232"/>
    </row>
    <row r="5364" spans="1:9" x14ac:dyDescent="0.25">
      <c r="A5364" s="565"/>
      <c r="B5364" s="565"/>
      <c r="C5364" s="565"/>
      <c r="D5364" s="564"/>
      <c r="E5364" s="5"/>
      <c r="F5364"/>
      <c r="G5364" s="5"/>
      <c r="I5364" s="232"/>
    </row>
    <row r="5365" spans="1:9" x14ac:dyDescent="0.25">
      <c r="A5365" s="565"/>
      <c r="B5365" s="565"/>
      <c r="C5365" s="565"/>
      <c r="D5365" s="564"/>
      <c r="E5365" s="5"/>
      <c r="F5365"/>
      <c r="G5365" s="5"/>
      <c r="I5365" s="232"/>
    </row>
    <row r="5366" spans="1:9" x14ac:dyDescent="0.25">
      <c r="A5366" s="565"/>
      <c r="B5366" s="565"/>
      <c r="C5366" s="565"/>
      <c r="D5366" s="564"/>
      <c r="E5366" s="5"/>
      <c r="F5366"/>
      <c r="G5366" s="5"/>
      <c r="I5366" s="232"/>
    </row>
    <row r="5367" spans="1:9" x14ac:dyDescent="0.25">
      <c r="A5367" s="565"/>
      <c r="B5367" s="565"/>
      <c r="C5367" s="565"/>
      <c r="D5367" s="564"/>
      <c r="E5367" s="5"/>
      <c r="F5367"/>
      <c r="G5367" s="5"/>
      <c r="I5367" s="232"/>
    </row>
    <row r="5368" spans="1:9" x14ac:dyDescent="0.25">
      <c r="A5368" s="565"/>
      <c r="B5368" s="565"/>
      <c r="C5368" s="565"/>
      <c r="D5368" s="564"/>
      <c r="E5368" s="5"/>
      <c r="F5368"/>
      <c r="G5368" s="5"/>
      <c r="I5368" s="232"/>
    </row>
    <row r="5369" spans="1:9" x14ac:dyDescent="0.25">
      <c r="A5369" s="565"/>
      <c r="B5369" s="565"/>
      <c r="C5369" s="565"/>
      <c r="D5369" s="564"/>
      <c r="E5369" s="5"/>
      <c r="F5369"/>
      <c r="G5369" s="5"/>
      <c r="I5369" s="232"/>
    </row>
    <row r="5370" spans="1:9" x14ac:dyDescent="0.25">
      <c r="A5370" s="565"/>
      <c r="B5370" s="565"/>
      <c r="C5370" s="565"/>
      <c r="D5370" s="564"/>
      <c r="E5370" s="5"/>
      <c r="F5370"/>
      <c r="G5370" s="5"/>
      <c r="I5370" s="232"/>
    </row>
    <row r="5371" spans="1:9" x14ac:dyDescent="0.25">
      <c r="A5371" s="565"/>
      <c r="B5371" s="565"/>
      <c r="C5371" s="565"/>
      <c r="D5371" s="564"/>
      <c r="E5371" s="5"/>
      <c r="F5371"/>
      <c r="G5371" s="5"/>
      <c r="I5371" s="232"/>
    </row>
    <row r="5372" spans="1:9" x14ac:dyDescent="0.25">
      <c r="A5372" s="565"/>
      <c r="B5372" s="565"/>
      <c r="C5372" s="565"/>
      <c r="D5372" s="564"/>
      <c r="E5372" s="5"/>
      <c r="F5372"/>
      <c r="G5372" s="5"/>
      <c r="I5372" s="232"/>
    </row>
    <row r="5373" spans="1:9" x14ac:dyDescent="0.25">
      <c r="A5373" s="565"/>
      <c r="B5373" s="565"/>
      <c r="C5373" s="565"/>
      <c r="D5373" s="564"/>
      <c r="E5373" s="5"/>
      <c r="F5373"/>
      <c r="G5373" s="5"/>
      <c r="I5373" s="232"/>
    </row>
    <row r="5374" spans="1:9" x14ac:dyDescent="0.25">
      <c r="A5374" s="565"/>
      <c r="B5374" s="565"/>
      <c r="C5374" s="565"/>
      <c r="D5374" s="564"/>
      <c r="E5374" s="5"/>
      <c r="F5374"/>
      <c r="G5374" s="5"/>
      <c r="I5374" s="232"/>
    </row>
    <row r="5375" spans="1:9" x14ac:dyDescent="0.25">
      <c r="A5375" s="565"/>
      <c r="B5375" s="565"/>
      <c r="C5375" s="565"/>
      <c r="D5375" s="564"/>
      <c r="E5375" s="5"/>
      <c r="F5375"/>
      <c r="G5375" s="5"/>
      <c r="I5375" s="232"/>
    </row>
    <row r="5376" spans="1:9" x14ac:dyDescent="0.25">
      <c r="A5376" s="565"/>
      <c r="B5376" s="565"/>
      <c r="C5376" s="565"/>
      <c r="D5376" s="564"/>
      <c r="E5376" s="5"/>
      <c r="F5376"/>
      <c r="G5376" s="5"/>
      <c r="I5376" s="232"/>
    </row>
    <row r="5377" spans="1:9" x14ac:dyDescent="0.25">
      <c r="A5377" s="565"/>
      <c r="B5377" s="565"/>
      <c r="C5377" s="565"/>
      <c r="D5377" s="564"/>
      <c r="E5377" s="5"/>
      <c r="F5377"/>
      <c r="G5377" s="5"/>
      <c r="I5377" s="232"/>
    </row>
    <row r="5378" spans="1:9" x14ac:dyDescent="0.25">
      <c r="A5378" s="565"/>
      <c r="B5378" s="565"/>
      <c r="C5378" s="565"/>
      <c r="D5378" s="564"/>
      <c r="E5378" s="5"/>
      <c r="F5378"/>
      <c r="G5378" s="5"/>
      <c r="I5378" s="232"/>
    </row>
    <row r="5379" spans="1:9" x14ac:dyDescent="0.25">
      <c r="A5379" s="565"/>
      <c r="B5379" s="565"/>
      <c r="C5379" s="565"/>
      <c r="D5379" s="564"/>
      <c r="E5379" s="5"/>
      <c r="F5379"/>
      <c r="G5379" s="5"/>
      <c r="I5379" s="232"/>
    </row>
    <row r="5380" spans="1:9" x14ac:dyDescent="0.25">
      <c r="A5380" s="565"/>
      <c r="B5380" s="565"/>
      <c r="C5380" s="565"/>
      <c r="D5380" s="564"/>
      <c r="E5380" s="5"/>
      <c r="F5380"/>
      <c r="G5380" s="5"/>
      <c r="I5380" s="232"/>
    </row>
    <row r="5381" spans="1:9" x14ac:dyDescent="0.25">
      <c r="A5381" s="565"/>
      <c r="B5381" s="565"/>
      <c r="C5381" s="565"/>
      <c r="D5381" s="564"/>
      <c r="E5381" s="5"/>
      <c r="F5381"/>
      <c r="G5381" s="5"/>
      <c r="I5381" s="232"/>
    </row>
    <row r="5382" spans="1:9" x14ac:dyDescent="0.25">
      <c r="A5382" s="565"/>
      <c r="B5382" s="565"/>
      <c r="C5382" s="565"/>
      <c r="D5382" s="564"/>
      <c r="E5382" s="5"/>
      <c r="F5382"/>
      <c r="G5382" s="5"/>
      <c r="I5382" s="232"/>
    </row>
    <row r="5383" spans="1:9" x14ac:dyDescent="0.25">
      <c r="A5383" s="565"/>
      <c r="B5383" s="565"/>
      <c r="C5383" s="565"/>
      <c r="D5383" s="564"/>
      <c r="E5383" s="5"/>
      <c r="F5383"/>
      <c r="G5383" s="5"/>
      <c r="I5383" s="232"/>
    </row>
    <row r="5384" spans="1:9" x14ac:dyDescent="0.25">
      <c r="A5384" s="565"/>
      <c r="B5384" s="565"/>
      <c r="C5384" s="565"/>
      <c r="D5384" s="564"/>
      <c r="E5384" s="5"/>
      <c r="F5384"/>
      <c r="G5384" s="5"/>
      <c r="I5384" s="232"/>
    </row>
    <row r="5385" spans="1:9" x14ac:dyDescent="0.25">
      <c r="A5385" s="565"/>
      <c r="B5385" s="565"/>
      <c r="C5385" s="565"/>
      <c r="D5385" s="564"/>
      <c r="E5385" s="5"/>
      <c r="F5385"/>
      <c r="G5385" s="5"/>
      <c r="I5385" s="232"/>
    </row>
    <row r="5386" spans="1:9" x14ac:dyDescent="0.25">
      <c r="A5386" s="565"/>
      <c r="B5386" s="565"/>
      <c r="C5386" s="565"/>
      <c r="D5386" s="564"/>
      <c r="E5386" s="5"/>
      <c r="F5386"/>
      <c r="G5386" s="5"/>
      <c r="I5386" s="232"/>
    </row>
    <row r="5387" spans="1:9" x14ac:dyDescent="0.25">
      <c r="A5387" s="565"/>
      <c r="B5387" s="565"/>
      <c r="C5387" s="565"/>
      <c r="D5387" s="564"/>
      <c r="E5387" s="5"/>
      <c r="F5387"/>
      <c r="G5387" s="5"/>
      <c r="I5387" s="232"/>
    </row>
    <row r="5388" spans="1:9" x14ac:dyDescent="0.25">
      <c r="A5388" s="565"/>
      <c r="B5388" s="565"/>
      <c r="C5388" s="565"/>
      <c r="D5388" s="564"/>
      <c r="E5388" s="5"/>
      <c r="F5388"/>
      <c r="G5388" s="5"/>
      <c r="I5388" s="232"/>
    </row>
    <row r="5389" spans="1:9" x14ac:dyDescent="0.25">
      <c r="A5389" s="565"/>
      <c r="B5389" s="565"/>
      <c r="C5389" s="565"/>
      <c r="D5389" s="564"/>
      <c r="E5389" s="5"/>
      <c r="F5389"/>
      <c r="G5389" s="5"/>
      <c r="I5389" s="232"/>
    </row>
    <row r="5390" spans="1:9" x14ac:dyDescent="0.25">
      <c r="A5390" s="565"/>
      <c r="B5390" s="565"/>
      <c r="C5390" s="565"/>
      <c r="D5390" s="564"/>
      <c r="E5390" s="5"/>
      <c r="F5390"/>
      <c r="G5390" s="5"/>
      <c r="I5390" s="232"/>
    </row>
    <row r="5391" spans="1:9" x14ac:dyDescent="0.25">
      <c r="A5391" s="565"/>
      <c r="B5391" s="565"/>
      <c r="C5391" s="565"/>
      <c r="D5391" s="564"/>
      <c r="E5391" s="5"/>
      <c r="F5391"/>
      <c r="G5391" s="5"/>
      <c r="I5391" s="232"/>
    </row>
    <row r="5392" spans="1:9" x14ac:dyDescent="0.25">
      <c r="A5392" s="565"/>
      <c r="B5392" s="565"/>
      <c r="C5392" s="565"/>
      <c r="D5392" s="564"/>
      <c r="E5392" s="5"/>
      <c r="F5392"/>
      <c r="G5392" s="5"/>
      <c r="I5392" s="232"/>
    </row>
    <row r="5393" spans="1:9" x14ac:dyDescent="0.25">
      <c r="A5393" s="565"/>
      <c r="B5393" s="565"/>
      <c r="C5393" s="565"/>
      <c r="D5393" s="564"/>
      <c r="E5393" s="5"/>
      <c r="F5393"/>
      <c r="G5393" s="5"/>
      <c r="I5393" s="232"/>
    </row>
    <row r="5394" spans="1:9" x14ac:dyDescent="0.25">
      <c r="A5394" s="565"/>
      <c r="B5394" s="565"/>
      <c r="C5394" s="565"/>
      <c r="D5394" s="564"/>
      <c r="E5394" s="5"/>
      <c r="F5394"/>
      <c r="G5394" s="5"/>
      <c r="I5394" s="232"/>
    </row>
    <row r="5395" spans="1:9" x14ac:dyDescent="0.25">
      <c r="A5395" s="565"/>
      <c r="B5395" s="565"/>
      <c r="C5395" s="565"/>
      <c r="D5395" s="564"/>
      <c r="E5395" s="5"/>
      <c r="F5395"/>
      <c r="G5395" s="5"/>
      <c r="I5395" s="232"/>
    </row>
    <row r="5396" spans="1:9" x14ac:dyDescent="0.25">
      <c r="A5396" s="565"/>
      <c r="B5396" s="565"/>
      <c r="C5396" s="565"/>
      <c r="D5396" s="564"/>
      <c r="E5396" s="5"/>
      <c r="F5396"/>
      <c r="G5396" s="5"/>
      <c r="I5396" s="232"/>
    </row>
    <row r="5397" spans="1:9" x14ac:dyDescent="0.25">
      <c r="A5397" s="565"/>
      <c r="B5397" s="565"/>
      <c r="C5397" s="565"/>
      <c r="D5397" s="564"/>
      <c r="E5397" s="5"/>
      <c r="F5397"/>
      <c r="G5397" s="5"/>
      <c r="I5397" s="232"/>
    </row>
    <row r="5398" spans="1:9" x14ac:dyDescent="0.25">
      <c r="A5398" s="565"/>
      <c r="B5398" s="565"/>
      <c r="C5398" s="565"/>
      <c r="D5398" s="564"/>
      <c r="E5398" s="5"/>
      <c r="F5398"/>
      <c r="G5398" s="5"/>
      <c r="I5398" s="232"/>
    </row>
    <row r="5399" spans="1:9" x14ac:dyDescent="0.25">
      <c r="A5399" s="565"/>
      <c r="B5399" s="565"/>
      <c r="C5399" s="565"/>
      <c r="D5399" s="564"/>
      <c r="E5399" s="5"/>
      <c r="F5399"/>
      <c r="G5399" s="5"/>
      <c r="I5399" s="232"/>
    </row>
    <row r="5400" spans="1:9" x14ac:dyDescent="0.25">
      <c r="A5400" s="565"/>
      <c r="B5400" s="565"/>
      <c r="C5400" s="565"/>
      <c r="D5400" s="564"/>
      <c r="E5400" s="5"/>
      <c r="F5400"/>
      <c r="G5400" s="5"/>
      <c r="I5400" s="232"/>
    </row>
    <row r="5401" spans="1:9" x14ac:dyDescent="0.25">
      <c r="A5401" s="565"/>
      <c r="B5401" s="565"/>
      <c r="C5401" s="565"/>
      <c r="D5401" s="564"/>
      <c r="E5401" s="5"/>
      <c r="F5401"/>
      <c r="G5401" s="5"/>
      <c r="I5401" s="232"/>
    </row>
    <row r="5402" spans="1:9" x14ac:dyDescent="0.25">
      <c r="A5402" s="565"/>
      <c r="B5402" s="565"/>
      <c r="C5402" s="565"/>
      <c r="D5402" s="564"/>
      <c r="E5402" s="5"/>
      <c r="F5402"/>
      <c r="G5402" s="5"/>
      <c r="I5402" s="232"/>
    </row>
    <row r="5403" spans="1:9" x14ac:dyDescent="0.25">
      <c r="A5403" s="565"/>
      <c r="B5403" s="565"/>
      <c r="C5403" s="565"/>
      <c r="D5403" s="564"/>
      <c r="E5403" s="5"/>
      <c r="F5403"/>
      <c r="G5403" s="5"/>
      <c r="I5403" s="232"/>
    </row>
    <row r="5404" spans="1:9" x14ac:dyDescent="0.25">
      <c r="A5404" s="565"/>
      <c r="B5404" s="565"/>
      <c r="C5404" s="565"/>
      <c r="D5404" s="564"/>
      <c r="E5404" s="5"/>
      <c r="F5404"/>
      <c r="G5404" s="5"/>
      <c r="I5404" s="232"/>
    </row>
    <row r="5405" spans="1:9" x14ac:dyDescent="0.25">
      <c r="A5405" s="565"/>
      <c r="B5405" s="565"/>
      <c r="C5405" s="565"/>
      <c r="D5405" s="564"/>
      <c r="E5405" s="5"/>
      <c r="F5405"/>
      <c r="G5405" s="5"/>
      <c r="I5405" s="232"/>
    </row>
    <row r="5406" spans="1:9" x14ac:dyDescent="0.25">
      <c r="A5406" s="565"/>
      <c r="B5406" s="565"/>
      <c r="C5406" s="565"/>
      <c r="D5406" s="564"/>
      <c r="E5406" s="5"/>
      <c r="F5406"/>
      <c r="G5406" s="5"/>
      <c r="I5406" s="232"/>
    </row>
    <row r="5407" spans="1:9" x14ac:dyDescent="0.25">
      <c r="A5407" s="565"/>
      <c r="B5407" s="565"/>
      <c r="C5407" s="565"/>
      <c r="D5407" s="564"/>
      <c r="E5407" s="5"/>
      <c r="F5407"/>
      <c r="G5407" s="5"/>
      <c r="I5407" s="232"/>
    </row>
    <row r="5408" spans="1:9" x14ac:dyDescent="0.25">
      <c r="A5408" s="565"/>
      <c r="B5408" s="565"/>
      <c r="C5408" s="565"/>
      <c r="D5408" s="564"/>
      <c r="E5408" s="5"/>
      <c r="F5408"/>
      <c r="G5408" s="5"/>
      <c r="I5408" s="232"/>
    </row>
    <row r="5409" spans="1:9" x14ac:dyDescent="0.25">
      <c r="A5409" s="565"/>
      <c r="B5409" s="565"/>
      <c r="C5409" s="565"/>
      <c r="D5409" s="564"/>
      <c r="E5409" s="5"/>
      <c r="F5409"/>
      <c r="G5409" s="5"/>
      <c r="I5409" s="232"/>
    </row>
    <row r="5410" spans="1:9" x14ac:dyDescent="0.25">
      <c r="A5410" s="565"/>
      <c r="B5410" s="565"/>
      <c r="C5410" s="565"/>
      <c r="D5410" s="564"/>
      <c r="E5410" s="5"/>
      <c r="F5410"/>
      <c r="G5410" s="5"/>
      <c r="I5410" s="232"/>
    </row>
    <row r="5411" spans="1:9" x14ac:dyDescent="0.25">
      <c r="A5411" s="565"/>
      <c r="B5411" s="565"/>
      <c r="C5411" s="565"/>
      <c r="D5411" s="564"/>
      <c r="E5411" s="5"/>
      <c r="F5411"/>
      <c r="G5411" s="5"/>
      <c r="I5411" s="232"/>
    </row>
    <row r="5412" spans="1:9" x14ac:dyDescent="0.25">
      <c r="A5412" s="565"/>
      <c r="B5412" s="565"/>
      <c r="C5412" s="565"/>
      <c r="D5412" s="564"/>
      <c r="E5412" s="5"/>
      <c r="F5412"/>
      <c r="G5412" s="5"/>
      <c r="I5412" s="232"/>
    </row>
    <row r="5413" spans="1:9" x14ac:dyDescent="0.25">
      <c r="A5413" s="565"/>
      <c r="B5413" s="565"/>
      <c r="C5413" s="565"/>
      <c r="D5413" s="564"/>
      <c r="E5413" s="5"/>
      <c r="F5413"/>
      <c r="G5413" s="5"/>
      <c r="I5413" s="232"/>
    </row>
    <row r="5414" spans="1:9" x14ac:dyDescent="0.25">
      <c r="A5414" s="565"/>
      <c r="B5414" s="565"/>
      <c r="C5414" s="565"/>
      <c r="D5414" s="564"/>
      <c r="E5414" s="5"/>
      <c r="F5414"/>
      <c r="G5414" s="5"/>
      <c r="I5414" s="232"/>
    </row>
    <row r="5415" spans="1:9" x14ac:dyDescent="0.25">
      <c r="A5415" s="565"/>
      <c r="B5415" s="565"/>
      <c r="C5415" s="565"/>
      <c r="D5415" s="564"/>
      <c r="E5415" s="5"/>
      <c r="F5415"/>
      <c r="G5415" s="5"/>
      <c r="I5415" s="232"/>
    </row>
    <row r="5416" spans="1:9" x14ac:dyDescent="0.25">
      <c r="A5416" s="565"/>
      <c r="B5416" s="565"/>
      <c r="C5416" s="565"/>
      <c r="D5416" s="564"/>
      <c r="E5416" s="5"/>
      <c r="F5416"/>
      <c r="G5416" s="5"/>
      <c r="I5416" s="232"/>
    </row>
    <row r="5417" spans="1:9" x14ac:dyDescent="0.25">
      <c r="A5417" s="565"/>
      <c r="B5417" s="565"/>
      <c r="C5417" s="565"/>
      <c r="D5417" s="564"/>
      <c r="E5417" s="5"/>
      <c r="F5417"/>
      <c r="G5417" s="5"/>
      <c r="I5417" s="232"/>
    </row>
    <row r="5418" spans="1:9" x14ac:dyDescent="0.25">
      <c r="A5418" s="565"/>
      <c r="B5418" s="565"/>
      <c r="C5418" s="565"/>
      <c r="D5418" s="564"/>
      <c r="E5418" s="5"/>
      <c r="F5418"/>
      <c r="G5418" s="5"/>
      <c r="I5418" s="232"/>
    </row>
    <row r="5419" spans="1:9" x14ac:dyDescent="0.25">
      <c r="A5419" s="565"/>
      <c r="B5419" s="565"/>
      <c r="C5419" s="565"/>
      <c r="D5419" s="564"/>
      <c r="E5419" s="5"/>
      <c r="F5419"/>
      <c r="G5419" s="5"/>
      <c r="I5419" s="232"/>
    </row>
    <row r="5420" spans="1:9" x14ac:dyDescent="0.25">
      <c r="A5420" s="565"/>
      <c r="B5420" s="565"/>
      <c r="C5420" s="565"/>
      <c r="D5420" s="564"/>
      <c r="E5420" s="5"/>
      <c r="F5420"/>
      <c r="G5420" s="5"/>
      <c r="I5420" s="232"/>
    </row>
    <row r="5421" spans="1:9" x14ac:dyDescent="0.25">
      <c r="A5421" s="565"/>
      <c r="B5421" s="565"/>
      <c r="C5421" s="565"/>
      <c r="D5421" s="564"/>
      <c r="E5421" s="5"/>
      <c r="F5421"/>
      <c r="G5421" s="5"/>
      <c r="I5421" s="232"/>
    </row>
    <row r="5422" spans="1:9" x14ac:dyDescent="0.25">
      <c r="A5422" s="565"/>
      <c r="B5422" s="565"/>
      <c r="C5422" s="565"/>
      <c r="D5422" s="564"/>
      <c r="E5422" s="5"/>
      <c r="F5422"/>
      <c r="G5422" s="5"/>
      <c r="I5422" s="232"/>
    </row>
    <row r="5423" spans="1:9" x14ac:dyDescent="0.25">
      <c r="A5423" s="565"/>
      <c r="B5423" s="565"/>
      <c r="C5423" s="565"/>
      <c r="D5423" s="564"/>
      <c r="E5423" s="5"/>
      <c r="F5423"/>
      <c r="G5423" s="5"/>
      <c r="I5423" s="232"/>
    </row>
    <row r="5424" spans="1:9" x14ac:dyDescent="0.25">
      <c r="A5424" s="565"/>
      <c r="B5424" s="565"/>
      <c r="C5424" s="565"/>
      <c r="D5424" s="564"/>
      <c r="E5424" s="5"/>
      <c r="F5424"/>
      <c r="G5424" s="5"/>
      <c r="I5424" s="232"/>
    </row>
    <row r="5425" spans="1:9" x14ac:dyDescent="0.25">
      <c r="A5425" s="565"/>
      <c r="B5425" s="565"/>
      <c r="C5425" s="565"/>
      <c r="D5425" s="564"/>
      <c r="E5425" s="5"/>
      <c r="F5425"/>
      <c r="G5425" s="5"/>
      <c r="I5425" s="232"/>
    </row>
    <row r="5426" spans="1:9" x14ac:dyDescent="0.25">
      <c r="A5426" s="565"/>
      <c r="B5426" s="565"/>
      <c r="C5426" s="565"/>
      <c r="D5426" s="564"/>
      <c r="E5426" s="5"/>
      <c r="F5426"/>
      <c r="G5426" s="5"/>
      <c r="I5426" s="232"/>
    </row>
    <row r="5427" spans="1:9" x14ac:dyDescent="0.25">
      <c r="A5427" s="565"/>
      <c r="B5427" s="565"/>
      <c r="C5427" s="565"/>
      <c r="D5427" s="564"/>
      <c r="E5427" s="5"/>
      <c r="F5427"/>
      <c r="G5427" s="5"/>
      <c r="I5427" s="232"/>
    </row>
    <row r="5428" spans="1:9" x14ac:dyDescent="0.25">
      <c r="A5428" s="566"/>
      <c r="B5428" s="565"/>
      <c r="C5428" s="565"/>
      <c r="D5428" s="564"/>
      <c r="E5428" s="5"/>
      <c r="F5428"/>
      <c r="G5428" s="5"/>
      <c r="I5428" s="232"/>
    </row>
    <row r="5429" spans="1:9" x14ac:dyDescent="0.25">
      <c r="A5429" s="565"/>
      <c r="B5429" s="565"/>
      <c r="C5429" s="565"/>
      <c r="D5429" s="564"/>
      <c r="E5429" s="5"/>
      <c r="F5429"/>
      <c r="G5429" s="5"/>
      <c r="I5429" s="232"/>
    </row>
    <row r="5430" spans="1:9" x14ac:dyDescent="0.25">
      <c r="A5430" s="565"/>
      <c r="B5430" s="565"/>
      <c r="C5430" s="565"/>
      <c r="D5430" s="564"/>
      <c r="E5430" s="5"/>
      <c r="F5430"/>
      <c r="G5430" s="5"/>
      <c r="I5430" s="232"/>
    </row>
    <row r="5431" spans="1:9" x14ac:dyDescent="0.25">
      <c r="A5431" s="565"/>
      <c r="B5431" s="565"/>
      <c r="C5431" s="565"/>
      <c r="D5431" s="564"/>
      <c r="E5431" s="5"/>
      <c r="F5431"/>
      <c r="G5431" s="5"/>
      <c r="I5431" s="232"/>
    </row>
    <row r="5432" spans="1:9" x14ac:dyDescent="0.25">
      <c r="A5432" s="565"/>
      <c r="B5432" s="565"/>
      <c r="C5432" s="565"/>
      <c r="D5432" s="564"/>
      <c r="E5432" s="5"/>
      <c r="F5432"/>
      <c r="G5432" s="5"/>
      <c r="I5432" s="232"/>
    </row>
    <row r="5433" spans="1:9" x14ac:dyDescent="0.25">
      <c r="A5433" s="565"/>
      <c r="B5433" s="565"/>
      <c r="C5433" s="565"/>
      <c r="D5433" s="564"/>
      <c r="E5433" s="5"/>
      <c r="F5433"/>
      <c r="G5433" s="5"/>
      <c r="I5433" s="232"/>
    </row>
    <row r="5434" spans="1:9" x14ac:dyDescent="0.25">
      <c r="A5434" s="565"/>
      <c r="B5434" s="565"/>
      <c r="C5434" s="565"/>
      <c r="D5434" s="564"/>
      <c r="E5434" s="5"/>
      <c r="F5434"/>
      <c r="G5434" s="5"/>
      <c r="I5434" s="232"/>
    </row>
    <row r="5435" spans="1:9" x14ac:dyDescent="0.25">
      <c r="A5435" s="565"/>
      <c r="B5435" s="565"/>
      <c r="C5435" s="565"/>
      <c r="D5435" s="564"/>
      <c r="E5435" s="5"/>
      <c r="F5435"/>
      <c r="G5435" s="5"/>
      <c r="I5435" s="232"/>
    </row>
    <row r="5436" spans="1:9" x14ac:dyDescent="0.25">
      <c r="A5436" s="565"/>
      <c r="B5436" s="565"/>
      <c r="C5436" s="565"/>
      <c r="D5436" s="564"/>
      <c r="E5436" s="5"/>
      <c r="F5436"/>
      <c r="G5436" s="5"/>
      <c r="I5436" s="232"/>
    </row>
    <row r="5437" spans="1:9" x14ac:dyDescent="0.25">
      <c r="A5437" s="565"/>
      <c r="B5437" s="565"/>
      <c r="C5437" s="565"/>
      <c r="D5437" s="564"/>
      <c r="E5437" s="5"/>
      <c r="F5437"/>
      <c r="G5437" s="5"/>
      <c r="I5437" s="232"/>
    </row>
    <row r="5438" spans="1:9" x14ac:dyDescent="0.25">
      <c r="A5438" s="565"/>
      <c r="B5438" s="565"/>
      <c r="C5438" s="565"/>
      <c r="D5438" s="564"/>
      <c r="E5438" s="5"/>
      <c r="F5438"/>
      <c r="G5438" s="5"/>
      <c r="I5438" s="232"/>
    </row>
    <row r="5439" spans="1:9" x14ac:dyDescent="0.25">
      <c r="A5439" s="565"/>
      <c r="B5439" s="565"/>
      <c r="C5439" s="565"/>
      <c r="D5439" s="564"/>
      <c r="E5439" s="5"/>
      <c r="F5439"/>
      <c r="G5439" s="5"/>
      <c r="I5439" s="232"/>
    </row>
    <row r="5440" spans="1:9" x14ac:dyDescent="0.25">
      <c r="A5440" s="565"/>
      <c r="B5440" s="565"/>
      <c r="C5440" s="565"/>
      <c r="D5440" s="564"/>
      <c r="E5440" s="5"/>
      <c r="F5440"/>
      <c r="G5440" s="5"/>
      <c r="I5440" s="232"/>
    </row>
    <row r="5441" spans="1:9" x14ac:dyDescent="0.25">
      <c r="A5441" s="565"/>
      <c r="B5441" s="565"/>
      <c r="C5441" s="565"/>
      <c r="D5441" s="564"/>
      <c r="E5441" s="5"/>
      <c r="F5441"/>
      <c r="G5441" s="5"/>
      <c r="I5441" s="232"/>
    </row>
    <row r="5442" spans="1:9" x14ac:dyDescent="0.25">
      <c r="A5442" s="565"/>
      <c r="B5442" s="565"/>
      <c r="C5442" s="565"/>
      <c r="D5442" s="564"/>
      <c r="E5442" s="5"/>
      <c r="F5442"/>
      <c r="G5442" s="5"/>
      <c r="I5442" s="232"/>
    </row>
    <row r="5443" spans="1:9" x14ac:dyDescent="0.25">
      <c r="A5443" s="565"/>
      <c r="B5443" s="565"/>
      <c r="C5443" s="565"/>
      <c r="D5443" s="564"/>
      <c r="E5443" s="5"/>
      <c r="F5443"/>
      <c r="G5443" s="5"/>
      <c r="I5443" s="232"/>
    </row>
    <row r="5444" spans="1:9" x14ac:dyDescent="0.25">
      <c r="A5444" s="565"/>
      <c r="B5444" s="565"/>
      <c r="C5444" s="565"/>
      <c r="D5444" s="564"/>
      <c r="E5444" s="5"/>
      <c r="F5444"/>
      <c r="G5444" s="5"/>
      <c r="I5444" s="232"/>
    </row>
    <row r="5445" spans="1:9" x14ac:dyDescent="0.25">
      <c r="A5445" s="565"/>
      <c r="B5445" s="565"/>
      <c r="C5445" s="565"/>
      <c r="D5445" s="564"/>
      <c r="E5445" s="5"/>
      <c r="F5445"/>
      <c r="G5445" s="5"/>
      <c r="I5445" s="232"/>
    </row>
    <row r="5446" spans="1:9" x14ac:dyDescent="0.25">
      <c r="A5446" s="565"/>
      <c r="B5446" s="565"/>
      <c r="C5446" s="565"/>
      <c r="D5446" s="564"/>
      <c r="E5446" s="5"/>
      <c r="F5446"/>
      <c r="G5446" s="5"/>
      <c r="I5446" s="232"/>
    </row>
    <row r="5447" spans="1:9" x14ac:dyDescent="0.25">
      <c r="A5447" s="565"/>
      <c r="B5447" s="565"/>
      <c r="C5447" s="565"/>
      <c r="D5447" s="564"/>
      <c r="E5447" s="5"/>
      <c r="F5447"/>
      <c r="G5447" s="5"/>
      <c r="I5447" s="232"/>
    </row>
    <row r="5448" spans="1:9" x14ac:dyDescent="0.25">
      <c r="A5448" s="565"/>
      <c r="B5448" s="565"/>
      <c r="C5448" s="565"/>
      <c r="D5448" s="564"/>
      <c r="E5448" s="5"/>
      <c r="F5448"/>
      <c r="G5448" s="5"/>
      <c r="I5448" s="232"/>
    </row>
    <row r="5449" spans="1:9" x14ac:dyDescent="0.25">
      <c r="A5449" s="565"/>
      <c r="B5449" s="565"/>
      <c r="C5449" s="565"/>
      <c r="D5449" s="564"/>
      <c r="E5449" s="5"/>
      <c r="F5449"/>
      <c r="G5449" s="5"/>
      <c r="I5449" s="232"/>
    </row>
    <row r="5450" spans="1:9" x14ac:dyDescent="0.25">
      <c r="A5450" s="565"/>
      <c r="B5450" s="565"/>
      <c r="C5450" s="565"/>
      <c r="D5450" s="564"/>
      <c r="E5450" s="5"/>
      <c r="F5450"/>
      <c r="G5450" s="5"/>
      <c r="I5450" s="232"/>
    </row>
    <row r="5451" spans="1:9" x14ac:dyDescent="0.25">
      <c r="A5451" s="565"/>
      <c r="B5451" s="565"/>
      <c r="C5451" s="565"/>
      <c r="D5451" s="564"/>
      <c r="E5451" s="5"/>
      <c r="F5451"/>
      <c r="G5451" s="5"/>
      <c r="I5451" s="232"/>
    </row>
    <row r="5452" spans="1:9" x14ac:dyDescent="0.25">
      <c r="A5452" s="565"/>
      <c r="B5452" s="565"/>
      <c r="C5452" s="565"/>
      <c r="D5452" s="564"/>
      <c r="E5452" s="5"/>
      <c r="F5452"/>
      <c r="G5452" s="5"/>
      <c r="I5452" s="232"/>
    </row>
    <row r="5453" spans="1:9" x14ac:dyDescent="0.25">
      <c r="A5453" s="565"/>
      <c r="B5453" s="565"/>
      <c r="C5453" s="565"/>
      <c r="D5453" s="564"/>
      <c r="E5453" s="5"/>
      <c r="F5453"/>
      <c r="G5453" s="5"/>
      <c r="I5453" s="232"/>
    </row>
    <row r="5454" spans="1:9" x14ac:dyDescent="0.25">
      <c r="A5454" s="565"/>
      <c r="B5454" s="565"/>
      <c r="C5454" s="565"/>
      <c r="D5454" s="564"/>
      <c r="E5454" s="5"/>
      <c r="F5454"/>
      <c r="G5454" s="5"/>
      <c r="I5454" s="232"/>
    </row>
    <row r="5455" spans="1:9" x14ac:dyDescent="0.25">
      <c r="A5455" s="565"/>
      <c r="B5455" s="565"/>
      <c r="C5455" s="565"/>
      <c r="D5455" s="564"/>
      <c r="E5455" s="5"/>
      <c r="F5455"/>
      <c r="G5455" s="5"/>
      <c r="I5455" s="232"/>
    </row>
    <row r="5456" spans="1:9" x14ac:dyDescent="0.25">
      <c r="A5456" s="565"/>
      <c r="B5456" s="565"/>
      <c r="C5456" s="565"/>
      <c r="D5456" s="564"/>
      <c r="E5456" s="5"/>
      <c r="F5456"/>
      <c r="G5456" s="5"/>
      <c r="I5456" s="232"/>
    </row>
    <row r="5457" spans="1:9" x14ac:dyDescent="0.25">
      <c r="A5457" s="565"/>
      <c r="B5457" s="565"/>
      <c r="C5457" s="565"/>
      <c r="D5457" s="564"/>
      <c r="E5457" s="5"/>
      <c r="F5457"/>
      <c r="G5457" s="5"/>
      <c r="I5457" s="232"/>
    </row>
    <row r="5458" spans="1:9" x14ac:dyDescent="0.25">
      <c r="A5458" s="565"/>
      <c r="B5458" s="565"/>
      <c r="C5458" s="565"/>
      <c r="D5458" s="564"/>
      <c r="E5458" s="5"/>
      <c r="F5458"/>
      <c r="G5458" s="5"/>
      <c r="I5458" s="232"/>
    </row>
    <row r="5459" spans="1:9" x14ac:dyDescent="0.25">
      <c r="A5459" s="565"/>
      <c r="B5459" s="565"/>
      <c r="C5459" s="565"/>
      <c r="D5459" s="564"/>
      <c r="E5459" s="5"/>
      <c r="F5459"/>
      <c r="G5459" s="5"/>
      <c r="I5459" s="232"/>
    </row>
    <row r="5460" spans="1:9" x14ac:dyDescent="0.25">
      <c r="A5460" s="565"/>
      <c r="B5460" s="565"/>
      <c r="C5460" s="565"/>
      <c r="D5460" s="564"/>
      <c r="E5460" s="5"/>
      <c r="F5460"/>
      <c r="G5460" s="5"/>
      <c r="I5460" s="232"/>
    </row>
    <row r="5461" spans="1:9" x14ac:dyDescent="0.25">
      <c r="A5461" s="565"/>
      <c r="B5461" s="565"/>
      <c r="C5461" s="565"/>
      <c r="D5461" s="564"/>
      <c r="E5461" s="5"/>
      <c r="F5461"/>
      <c r="G5461" s="5"/>
      <c r="I5461" s="232"/>
    </row>
    <row r="5462" spans="1:9" x14ac:dyDescent="0.25">
      <c r="A5462" s="565"/>
      <c r="B5462" s="565"/>
      <c r="C5462" s="565"/>
      <c r="D5462" s="564"/>
      <c r="E5462" s="5"/>
      <c r="F5462"/>
      <c r="G5462" s="5"/>
      <c r="I5462" s="232"/>
    </row>
    <row r="5463" spans="1:9" x14ac:dyDescent="0.25">
      <c r="A5463" s="565"/>
      <c r="B5463" s="565"/>
      <c r="C5463" s="565"/>
      <c r="D5463" s="564"/>
      <c r="E5463" s="5"/>
      <c r="F5463"/>
      <c r="G5463" s="5"/>
      <c r="I5463" s="232"/>
    </row>
    <row r="5464" spans="1:9" x14ac:dyDescent="0.25">
      <c r="A5464" s="565"/>
      <c r="B5464" s="565"/>
      <c r="C5464" s="565"/>
      <c r="D5464" s="564"/>
      <c r="E5464" s="5"/>
      <c r="F5464"/>
      <c r="G5464" s="5"/>
      <c r="I5464" s="232"/>
    </row>
    <row r="5465" spans="1:9" x14ac:dyDescent="0.25">
      <c r="A5465" s="565"/>
      <c r="B5465" s="565"/>
      <c r="C5465" s="565"/>
      <c r="D5465" s="564"/>
      <c r="E5465" s="5"/>
      <c r="F5465"/>
      <c r="G5465" s="5"/>
      <c r="I5465" s="232"/>
    </row>
    <row r="5466" spans="1:9" x14ac:dyDescent="0.25">
      <c r="A5466" s="565"/>
      <c r="B5466" s="565"/>
      <c r="C5466" s="565"/>
      <c r="D5466" s="564"/>
      <c r="E5466" s="5"/>
      <c r="F5466"/>
      <c r="G5466" s="5"/>
      <c r="I5466" s="232"/>
    </row>
    <row r="5467" spans="1:9" x14ac:dyDescent="0.25">
      <c r="A5467" s="565"/>
      <c r="B5467" s="565"/>
      <c r="C5467" s="565"/>
      <c r="D5467" s="564"/>
      <c r="E5467" s="5"/>
      <c r="F5467"/>
      <c r="G5467" s="5"/>
      <c r="I5467" s="232"/>
    </row>
    <row r="5468" spans="1:9" x14ac:dyDescent="0.25">
      <c r="A5468" s="565"/>
      <c r="B5468" s="565"/>
      <c r="C5468" s="565"/>
      <c r="D5468" s="564"/>
      <c r="E5468" s="5"/>
      <c r="F5468"/>
      <c r="G5468" s="5"/>
      <c r="I5468" s="232"/>
    </row>
    <row r="5469" spans="1:9" x14ac:dyDescent="0.25">
      <c r="A5469" s="565"/>
      <c r="B5469" s="565"/>
      <c r="C5469" s="565"/>
      <c r="D5469" s="564"/>
      <c r="E5469" s="5"/>
      <c r="F5469"/>
      <c r="G5469" s="5"/>
      <c r="I5469" s="232"/>
    </row>
    <row r="5470" spans="1:9" x14ac:dyDescent="0.25">
      <c r="A5470" s="565"/>
      <c r="B5470" s="565"/>
      <c r="C5470" s="565"/>
      <c r="D5470" s="564"/>
      <c r="E5470" s="5"/>
      <c r="F5470"/>
      <c r="G5470" s="5"/>
      <c r="I5470" s="232"/>
    </row>
    <row r="5471" spans="1:9" x14ac:dyDescent="0.25">
      <c r="A5471" s="565"/>
      <c r="B5471" s="565"/>
      <c r="C5471" s="565"/>
      <c r="D5471" s="564"/>
      <c r="E5471" s="5"/>
      <c r="F5471"/>
      <c r="G5471" s="5"/>
      <c r="I5471" s="232"/>
    </row>
    <row r="5472" spans="1:9" x14ac:dyDescent="0.25">
      <c r="A5472" s="565"/>
      <c r="B5472" s="565"/>
      <c r="C5472" s="565"/>
      <c r="D5472" s="564"/>
      <c r="E5472" s="5"/>
      <c r="F5472"/>
      <c r="G5472" s="5"/>
      <c r="I5472" s="232"/>
    </row>
    <row r="5473" spans="1:9" x14ac:dyDescent="0.25">
      <c r="A5473" s="565"/>
      <c r="B5473" s="565"/>
      <c r="C5473" s="565"/>
      <c r="D5473" s="564"/>
      <c r="E5473" s="5"/>
      <c r="F5473"/>
      <c r="G5473" s="5"/>
      <c r="I5473" s="232"/>
    </row>
    <row r="5474" spans="1:9" x14ac:dyDescent="0.25">
      <c r="A5474" s="565"/>
      <c r="B5474" s="565"/>
      <c r="C5474" s="565"/>
      <c r="D5474" s="564"/>
      <c r="E5474" s="5"/>
      <c r="F5474"/>
      <c r="G5474" s="5"/>
      <c r="I5474" s="232"/>
    </row>
    <row r="5475" spans="1:9" x14ac:dyDescent="0.25">
      <c r="A5475" s="565"/>
      <c r="B5475" s="565"/>
      <c r="C5475" s="565"/>
      <c r="D5475" s="564"/>
      <c r="E5475" s="5"/>
      <c r="F5475"/>
      <c r="G5475" s="5"/>
      <c r="I5475" s="232"/>
    </row>
    <row r="5476" spans="1:9" x14ac:dyDescent="0.25">
      <c r="A5476" s="565"/>
      <c r="B5476" s="565"/>
      <c r="C5476" s="565"/>
      <c r="D5476" s="564"/>
      <c r="E5476" s="5"/>
      <c r="F5476"/>
      <c r="G5476" s="5"/>
      <c r="I5476" s="232"/>
    </row>
    <row r="5477" spans="1:9" x14ac:dyDescent="0.25">
      <c r="A5477" s="565"/>
      <c r="B5477" s="565"/>
      <c r="C5477" s="565"/>
      <c r="D5477" s="564"/>
      <c r="E5477" s="5"/>
      <c r="F5477"/>
      <c r="G5477" s="5"/>
      <c r="I5477" s="232"/>
    </row>
    <row r="5478" spans="1:9" x14ac:dyDescent="0.25">
      <c r="A5478" s="565"/>
      <c r="B5478" s="565"/>
      <c r="C5478" s="565"/>
      <c r="D5478" s="564"/>
      <c r="E5478" s="5"/>
      <c r="F5478"/>
      <c r="G5478" s="5"/>
      <c r="I5478" s="232"/>
    </row>
    <row r="5479" spans="1:9" x14ac:dyDescent="0.25">
      <c r="A5479" s="565"/>
      <c r="B5479" s="565"/>
      <c r="C5479" s="565"/>
      <c r="D5479" s="564"/>
      <c r="E5479" s="5"/>
      <c r="F5479"/>
      <c r="G5479" s="5"/>
      <c r="I5479" s="232"/>
    </row>
    <row r="5480" spans="1:9" x14ac:dyDescent="0.25">
      <c r="A5480" s="565"/>
      <c r="B5480" s="565"/>
      <c r="C5480" s="565"/>
      <c r="D5480" s="564"/>
      <c r="E5480" s="5"/>
      <c r="F5480"/>
      <c r="G5480" s="5"/>
      <c r="I5480" s="232"/>
    </row>
    <row r="5481" spans="1:9" x14ac:dyDescent="0.25">
      <c r="A5481" s="565"/>
      <c r="B5481" s="565"/>
      <c r="C5481" s="565"/>
      <c r="D5481" s="564"/>
      <c r="E5481" s="5"/>
      <c r="F5481"/>
      <c r="G5481" s="5"/>
      <c r="I5481" s="232"/>
    </row>
    <row r="5482" spans="1:9" x14ac:dyDescent="0.25">
      <c r="A5482" s="565"/>
      <c r="B5482" s="565"/>
      <c r="C5482" s="565"/>
      <c r="D5482" s="564"/>
      <c r="E5482" s="5"/>
      <c r="F5482"/>
      <c r="G5482" s="5"/>
      <c r="I5482" s="232"/>
    </row>
    <row r="5483" spans="1:9" x14ac:dyDescent="0.25">
      <c r="A5483" s="565"/>
      <c r="B5483" s="565"/>
      <c r="C5483" s="565"/>
      <c r="D5483" s="564"/>
      <c r="E5483" s="5"/>
      <c r="F5483"/>
      <c r="G5483" s="5"/>
      <c r="I5483" s="232"/>
    </row>
    <row r="5484" spans="1:9" x14ac:dyDescent="0.25">
      <c r="A5484" s="565"/>
      <c r="B5484" s="565"/>
      <c r="C5484" s="565"/>
      <c r="D5484" s="564"/>
      <c r="E5484" s="5"/>
      <c r="F5484"/>
      <c r="G5484" s="5"/>
      <c r="I5484" s="232"/>
    </row>
    <row r="5485" spans="1:9" x14ac:dyDescent="0.25">
      <c r="A5485" s="565"/>
      <c r="B5485" s="565"/>
      <c r="C5485" s="565"/>
      <c r="D5485" s="564"/>
      <c r="E5485" s="5"/>
      <c r="F5485"/>
      <c r="G5485" s="5"/>
      <c r="I5485" s="232"/>
    </row>
    <row r="5486" spans="1:9" x14ac:dyDescent="0.25">
      <c r="A5486" s="565"/>
      <c r="B5486" s="565"/>
      <c r="C5486" s="565"/>
      <c r="D5486" s="564"/>
      <c r="E5486" s="5"/>
      <c r="F5486"/>
      <c r="G5486" s="5"/>
      <c r="I5486" s="232"/>
    </row>
    <row r="5487" spans="1:9" x14ac:dyDescent="0.25">
      <c r="A5487" s="565"/>
      <c r="B5487" s="565"/>
      <c r="C5487" s="565"/>
      <c r="D5487" s="564"/>
      <c r="E5487" s="5"/>
      <c r="F5487"/>
      <c r="G5487" s="5"/>
      <c r="I5487" s="232"/>
    </row>
    <row r="5488" spans="1:9" x14ac:dyDescent="0.25">
      <c r="A5488" s="565"/>
      <c r="B5488" s="565"/>
      <c r="C5488" s="565"/>
      <c r="D5488" s="564"/>
      <c r="E5488" s="5"/>
      <c r="F5488"/>
      <c r="G5488" s="5"/>
      <c r="I5488" s="232"/>
    </row>
    <row r="5489" spans="1:9" x14ac:dyDescent="0.25">
      <c r="A5489" s="565"/>
      <c r="B5489" s="565"/>
      <c r="C5489" s="565"/>
      <c r="D5489" s="564"/>
      <c r="E5489" s="5"/>
      <c r="F5489"/>
      <c r="G5489" s="5"/>
      <c r="I5489" s="232"/>
    </row>
    <row r="5490" spans="1:9" x14ac:dyDescent="0.25">
      <c r="A5490" s="565"/>
      <c r="B5490" s="565"/>
      <c r="C5490" s="565"/>
      <c r="D5490" s="564"/>
      <c r="E5490" s="5"/>
      <c r="F5490"/>
      <c r="G5490" s="5"/>
      <c r="I5490" s="232"/>
    </row>
    <row r="5491" spans="1:9" x14ac:dyDescent="0.25">
      <c r="A5491" s="565"/>
      <c r="B5491" s="565"/>
      <c r="C5491" s="565"/>
      <c r="D5491" s="564"/>
      <c r="E5491" s="5"/>
      <c r="F5491"/>
      <c r="G5491" s="5"/>
      <c r="I5491" s="232"/>
    </row>
    <row r="5492" spans="1:9" x14ac:dyDescent="0.25">
      <c r="A5492" s="565"/>
      <c r="B5492" s="565"/>
      <c r="C5492" s="565"/>
      <c r="D5492" s="564"/>
      <c r="E5492" s="5"/>
      <c r="F5492"/>
      <c r="G5492" s="5"/>
      <c r="I5492" s="232"/>
    </row>
    <row r="5493" spans="1:9" x14ac:dyDescent="0.25">
      <c r="A5493" s="565"/>
      <c r="B5493" s="565"/>
      <c r="C5493" s="565"/>
      <c r="D5493" s="564"/>
      <c r="E5493" s="5"/>
      <c r="F5493"/>
      <c r="G5493" s="5"/>
      <c r="I5493" s="232"/>
    </row>
    <row r="5494" spans="1:9" x14ac:dyDescent="0.25">
      <c r="A5494" s="565"/>
      <c r="B5494" s="565"/>
      <c r="C5494" s="565"/>
      <c r="D5494" s="564"/>
      <c r="E5494" s="5"/>
      <c r="F5494"/>
      <c r="G5494" s="5"/>
      <c r="I5494" s="232"/>
    </row>
    <row r="5495" spans="1:9" x14ac:dyDescent="0.25">
      <c r="A5495" s="565"/>
      <c r="B5495" s="565"/>
      <c r="C5495" s="565"/>
      <c r="D5495" s="564"/>
      <c r="E5495" s="5"/>
      <c r="F5495"/>
      <c r="G5495" s="5"/>
      <c r="I5495" s="232"/>
    </row>
    <row r="5496" spans="1:9" x14ac:dyDescent="0.25">
      <c r="A5496" s="565"/>
      <c r="B5496" s="565"/>
      <c r="C5496" s="565"/>
      <c r="D5496" s="564"/>
      <c r="E5496" s="5"/>
      <c r="F5496"/>
      <c r="G5496" s="5"/>
      <c r="I5496" s="232"/>
    </row>
    <row r="5497" spans="1:9" x14ac:dyDescent="0.25">
      <c r="A5497" s="565"/>
      <c r="B5497" s="565"/>
      <c r="C5497" s="565"/>
      <c r="D5497" s="564"/>
      <c r="E5497" s="5"/>
      <c r="F5497"/>
      <c r="G5497" s="5"/>
      <c r="I5497" s="232"/>
    </row>
    <row r="5498" spans="1:9" x14ac:dyDescent="0.25">
      <c r="A5498" s="565"/>
      <c r="B5498" s="565"/>
      <c r="C5498" s="565"/>
      <c r="D5498" s="564"/>
      <c r="E5498" s="5"/>
      <c r="F5498"/>
      <c r="G5498" s="5"/>
      <c r="I5498" s="232"/>
    </row>
    <row r="5499" spans="1:9" x14ac:dyDescent="0.25">
      <c r="A5499" s="565"/>
      <c r="B5499" s="565"/>
      <c r="C5499" s="565"/>
      <c r="D5499" s="564"/>
      <c r="E5499" s="5"/>
      <c r="F5499"/>
      <c r="G5499" s="5"/>
      <c r="I5499" s="232"/>
    </row>
    <row r="5500" spans="1:9" x14ac:dyDescent="0.25">
      <c r="A5500" s="565"/>
      <c r="B5500" s="565"/>
      <c r="C5500" s="565"/>
      <c r="D5500" s="564"/>
      <c r="E5500" s="5"/>
      <c r="F5500"/>
      <c r="G5500" s="5"/>
      <c r="I5500" s="232"/>
    </row>
    <row r="5501" spans="1:9" x14ac:dyDescent="0.25">
      <c r="A5501" s="565"/>
      <c r="B5501" s="565"/>
      <c r="C5501" s="565"/>
      <c r="D5501" s="564"/>
      <c r="E5501" s="5"/>
      <c r="F5501"/>
      <c r="G5501" s="5"/>
      <c r="I5501" s="232"/>
    </row>
    <row r="5502" spans="1:9" x14ac:dyDescent="0.25">
      <c r="A5502" s="565"/>
      <c r="B5502" s="565"/>
      <c r="C5502" s="565"/>
      <c r="D5502" s="564"/>
      <c r="E5502" s="5"/>
      <c r="F5502"/>
      <c r="G5502" s="5"/>
      <c r="I5502" s="232"/>
    </row>
    <row r="5503" spans="1:9" x14ac:dyDescent="0.25">
      <c r="A5503" s="565"/>
      <c r="B5503" s="565"/>
      <c r="C5503" s="565"/>
      <c r="D5503" s="564"/>
      <c r="E5503" s="5"/>
      <c r="F5503"/>
      <c r="G5503" s="5"/>
      <c r="I5503" s="232"/>
    </row>
    <row r="5504" spans="1:9" x14ac:dyDescent="0.25">
      <c r="A5504" s="565"/>
      <c r="B5504" s="565"/>
      <c r="C5504" s="565"/>
      <c r="D5504" s="564"/>
      <c r="E5504" s="5"/>
      <c r="F5504"/>
      <c r="G5504" s="5"/>
      <c r="I5504" s="232"/>
    </row>
    <row r="5505" spans="1:9" x14ac:dyDescent="0.25">
      <c r="A5505" s="565"/>
      <c r="B5505" s="565"/>
      <c r="C5505" s="565"/>
      <c r="D5505" s="564"/>
      <c r="E5505" s="5"/>
      <c r="F5505"/>
      <c r="G5505" s="5"/>
      <c r="I5505" s="232"/>
    </row>
    <row r="5506" spans="1:9" x14ac:dyDescent="0.25">
      <c r="A5506" s="565"/>
      <c r="B5506" s="565"/>
      <c r="C5506" s="565"/>
      <c r="D5506" s="564"/>
      <c r="E5506" s="5"/>
      <c r="F5506"/>
      <c r="G5506" s="5"/>
      <c r="I5506" s="232"/>
    </row>
    <row r="5507" spans="1:9" x14ac:dyDescent="0.25">
      <c r="A5507" s="565"/>
      <c r="B5507" s="565"/>
      <c r="C5507" s="565"/>
      <c r="D5507" s="564"/>
      <c r="E5507" s="5"/>
      <c r="F5507"/>
      <c r="G5507" s="5"/>
      <c r="I5507" s="232"/>
    </row>
    <row r="5508" spans="1:9" x14ac:dyDescent="0.25">
      <c r="A5508" s="565"/>
      <c r="B5508" s="565"/>
      <c r="C5508" s="565"/>
      <c r="D5508" s="564"/>
      <c r="E5508" s="5"/>
      <c r="F5508"/>
      <c r="G5508" s="5"/>
      <c r="I5508" s="232"/>
    </row>
    <row r="5509" spans="1:9" x14ac:dyDescent="0.25">
      <c r="A5509" s="565"/>
      <c r="B5509" s="565"/>
      <c r="C5509" s="565"/>
      <c r="D5509" s="564"/>
      <c r="E5509" s="5"/>
      <c r="F5509"/>
      <c r="G5509" s="5"/>
      <c r="I5509" s="232"/>
    </row>
    <row r="5510" spans="1:9" x14ac:dyDescent="0.25">
      <c r="A5510" s="565"/>
      <c r="B5510" s="565"/>
      <c r="C5510" s="565"/>
      <c r="D5510" s="564"/>
      <c r="E5510" s="5"/>
      <c r="F5510"/>
      <c r="G5510" s="5"/>
      <c r="I5510" s="232"/>
    </row>
    <row r="5511" spans="1:9" x14ac:dyDescent="0.25">
      <c r="A5511" s="565"/>
      <c r="B5511" s="565"/>
      <c r="C5511" s="565"/>
      <c r="D5511" s="564"/>
      <c r="E5511" s="5"/>
      <c r="F5511"/>
      <c r="G5511" s="5"/>
      <c r="I5511" s="232"/>
    </row>
    <row r="5512" spans="1:9" x14ac:dyDescent="0.25">
      <c r="A5512" s="565"/>
      <c r="B5512" s="565"/>
      <c r="C5512" s="565"/>
      <c r="D5512" s="564"/>
      <c r="E5512" s="5"/>
      <c r="F5512"/>
      <c r="G5512" s="5"/>
      <c r="I5512" s="232"/>
    </row>
    <row r="5513" spans="1:9" x14ac:dyDescent="0.25">
      <c r="A5513" s="565"/>
      <c r="B5513" s="565"/>
      <c r="C5513" s="565"/>
      <c r="D5513" s="564"/>
      <c r="E5513" s="5"/>
      <c r="F5513"/>
      <c r="G5513" s="5"/>
      <c r="I5513" s="232"/>
    </row>
    <row r="5514" spans="1:9" x14ac:dyDescent="0.25">
      <c r="A5514" s="565"/>
      <c r="B5514" s="565"/>
      <c r="C5514" s="565"/>
      <c r="D5514" s="564"/>
      <c r="E5514" s="5"/>
      <c r="F5514"/>
      <c r="G5514" s="5"/>
      <c r="I5514" s="232"/>
    </row>
    <row r="5515" spans="1:9" x14ac:dyDescent="0.25">
      <c r="A5515" s="565"/>
      <c r="B5515" s="565"/>
      <c r="C5515" s="565"/>
      <c r="D5515" s="564"/>
      <c r="E5515" s="5"/>
      <c r="F5515"/>
      <c r="G5515" s="5"/>
      <c r="I5515" s="232"/>
    </row>
    <row r="5516" spans="1:9" x14ac:dyDescent="0.25">
      <c r="A5516" s="565"/>
      <c r="B5516" s="565"/>
      <c r="C5516" s="565"/>
      <c r="D5516" s="564"/>
      <c r="E5516" s="5"/>
      <c r="F5516"/>
      <c r="G5516" s="5"/>
      <c r="I5516" s="232"/>
    </row>
    <row r="5517" spans="1:9" x14ac:dyDescent="0.25">
      <c r="A5517" s="565"/>
      <c r="B5517" s="565"/>
      <c r="C5517" s="565"/>
      <c r="D5517" s="564"/>
      <c r="E5517" s="5"/>
      <c r="F5517"/>
      <c r="G5517" s="5"/>
      <c r="I5517" s="232"/>
    </row>
    <row r="5518" spans="1:9" x14ac:dyDescent="0.25">
      <c r="A5518" s="565"/>
      <c r="B5518" s="565"/>
      <c r="C5518" s="565"/>
      <c r="D5518" s="564"/>
      <c r="E5518" s="5"/>
      <c r="F5518"/>
      <c r="G5518" s="5"/>
      <c r="I5518" s="232"/>
    </row>
    <row r="5519" spans="1:9" x14ac:dyDescent="0.25">
      <c r="A5519" s="565"/>
      <c r="B5519" s="565"/>
      <c r="C5519" s="565"/>
      <c r="D5519" s="564"/>
      <c r="E5519" s="5"/>
      <c r="F5519"/>
      <c r="G5519" s="5"/>
      <c r="I5519" s="232"/>
    </row>
    <row r="5520" spans="1:9" x14ac:dyDescent="0.25">
      <c r="A5520" s="565"/>
      <c r="B5520" s="565"/>
      <c r="C5520" s="565"/>
      <c r="D5520" s="564"/>
      <c r="E5520" s="5"/>
      <c r="F5520"/>
      <c r="G5520" s="5"/>
      <c r="I5520" s="232"/>
    </row>
    <row r="5521" spans="1:9" x14ac:dyDescent="0.25">
      <c r="A5521" s="565"/>
      <c r="B5521" s="565"/>
      <c r="C5521" s="565"/>
      <c r="D5521" s="564"/>
      <c r="E5521" s="5"/>
      <c r="F5521"/>
      <c r="G5521" s="5"/>
      <c r="I5521" s="232"/>
    </row>
    <row r="5522" spans="1:9" x14ac:dyDescent="0.25">
      <c r="A5522" s="565"/>
      <c r="B5522" s="565"/>
      <c r="C5522" s="565"/>
      <c r="D5522" s="564"/>
      <c r="E5522" s="5"/>
      <c r="F5522"/>
      <c r="G5522" s="5"/>
      <c r="I5522" s="232"/>
    </row>
    <row r="5523" spans="1:9" x14ac:dyDescent="0.25">
      <c r="A5523" s="565"/>
      <c r="B5523" s="565"/>
      <c r="C5523" s="565"/>
      <c r="D5523" s="564"/>
      <c r="E5523" s="5"/>
      <c r="F5523"/>
      <c r="G5523" s="5"/>
      <c r="I5523" s="232"/>
    </row>
    <row r="5524" spans="1:9" x14ac:dyDescent="0.25">
      <c r="A5524" s="565"/>
      <c r="B5524" s="565"/>
      <c r="C5524" s="565"/>
      <c r="D5524" s="564"/>
      <c r="E5524" s="5"/>
      <c r="F5524"/>
      <c r="G5524" s="5"/>
      <c r="I5524" s="232"/>
    </row>
    <row r="5525" spans="1:9" x14ac:dyDescent="0.25">
      <c r="A5525" s="565"/>
      <c r="B5525" s="565"/>
      <c r="C5525" s="565"/>
      <c r="D5525" s="564"/>
      <c r="E5525" s="5"/>
      <c r="F5525"/>
      <c r="G5525" s="5"/>
      <c r="I5525" s="232"/>
    </row>
    <row r="5526" spans="1:9" x14ac:dyDescent="0.25">
      <c r="A5526" s="565"/>
      <c r="B5526" s="565"/>
      <c r="C5526" s="565"/>
      <c r="D5526" s="564"/>
      <c r="E5526" s="5"/>
      <c r="F5526"/>
      <c r="G5526" s="5"/>
      <c r="I5526" s="232"/>
    </row>
    <row r="5527" spans="1:9" x14ac:dyDescent="0.25">
      <c r="A5527" s="565"/>
      <c r="B5527" s="565"/>
      <c r="C5527" s="565"/>
      <c r="D5527" s="564"/>
      <c r="E5527" s="5"/>
      <c r="F5527"/>
      <c r="G5527" s="5"/>
      <c r="I5527" s="232"/>
    </row>
    <row r="5528" spans="1:9" x14ac:dyDescent="0.25">
      <c r="A5528" s="565"/>
      <c r="B5528" s="565"/>
      <c r="C5528" s="565"/>
      <c r="D5528" s="564"/>
      <c r="E5528" s="5"/>
      <c r="F5528"/>
      <c r="G5528" s="5"/>
      <c r="I5528" s="232"/>
    </row>
    <row r="5529" spans="1:9" x14ac:dyDescent="0.25">
      <c r="A5529" s="565"/>
      <c r="B5529" s="565"/>
      <c r="C5529" s="565"/>
      <c r="D5529" s="564"/>
      <c r="E5529" s="5"/>
      <c r="F5529"/>
      <c r="G5529" s="5"/>
      <c r="I5529" s="232"/>
    </row>
    <row r="5530" spans="1:9" x14ac:dyDescent="0.25">
      <c r="A5530" s="565"/>
      <c r="B5530" s="565"/>
      <c r="C5530" s="565"/>
      <c r="D5530" s="564"/>
      <c r="E5530" s="5"/>
      <c r="F5530"/>
      <c r="G5530" s="5"/>
      <c r="I5530" s="232"/>
    </row>
    <row r="5531" spans="1:9" x14ac:dyDescent="0.25">
      <c r="A5531" s="565"/>
      <c r="B5531" s="565"/>
      <c r="C5531" s="565"/>
      <c r="D5531" s="564"/>
      <c r="E5531" s="5"/>
      <c r="F5531"/>
      <c r="G5531" s="5"/>
      <c r="I5531" s="232"/>
    </row>
    <row r="5532" spans="1:9" x14ac:dyDescent="0.25">
      <c r="A5532" s="565"/>
      <c r="B5532" s="565"/>
      <c r="C5532" s="565"/>
      <c r="D5532" s="564"/>
      <c r="E5532" s="5"/>
      <c r="F5532"/>
      <c r="G5532" s="5"/>
      <c r="I5532" s="232"/>
    </row>
    <row r="5533" spans="1:9" x14ac:dyDescent="0.25">
      <c r="A5533" s="565"/>
      <c r="B5533" s="565"/>
      <c r="C5533" s="565"/>
      <c r="D5533" s="564"/>
      <c r="E5533" s="5"/>
      <c r="F5533"/>
      <c r="G5533" s="5"/>
      <c r="I5533" s="232"/>
    </row>
    <row r="5534" spans="1:9" x14ac:dyDescent="0.25">
      <c r="A5534" s="565"/>
      <c r="B5534" s="565"/>
      <c r="C5534" s="565"/>
      <c r="D5534" s="564"/>
      <c r="E5534" s="5"/>
      <c r="F5534"/>
      <c r="G5534" s="5"/>
      <c r="I5534" s="232"/>
    </row>
    <row r="5535" spans="1:9" x14ac:dyDescent="0.25">
      <c r="A5535" s="565"/>
      <c r="B5535" s="565"/>
      <c r="C5535" s="565"/>
      <c r="D5535" s="564"/>
      <c r="E5535" s="5"/>
      <c r="F5535"/>
      <c r="G5535" s="5"/>
      <c r="I5535" s="232"/>
    </row>
    <row r="5536" spans="1:9" x14ac:dyDescent="0.25">
      <c r="A5536" s="565"/>
      <c r="B5536" s="565"/>
      <c r="C5536" s="565"/>
      <c r="D5536" s="564"/>
      <c r="E5536" s="5"/>
      <c r="F5536"/>
      <c r="G5536" s="5"/>
      <c r="I5536" s="232"/>
    </row>
    <row r="5537" spans="1:9" x14ac:dyDescent="0.25">
      <c r="A5537" s="565"/>
      <c r="B5537" s="565"/>
      <c r="C5537" s="565"/>
      <c r="D5537" s="564"/>
      <c r="E5537" s="5"/>
      <c r="F5537"/>
      <c r="G5537" s="5"/>
      <c r="I5537" s="232"/>
    </row>
    <row r="5538" spans="1:9" x14ac:dyDescent="0.25">
      <c r="A5538" s="565"/>
      <c r="B5538" s="565"/>
      <c r="C5538" s="565"/>
      <c r="D5538" s="564"/>
      <c r="E5538" s="5"/>
      <c r="F5538"/>
      <c r="G5538" s="5"/>
      <c r="I5538" s="232"/>
    </row>
    <row r="5539" spans="1:9" x14ac:dyDescent="0.25">
      <c r="A5539" s="565"/>
      <c r="B5539" s="565"/>
      <c r="C5539" s="565"/>
      <c r="D5539" s="564"/>
      <c r="E5539" s="5"/>
      <c r="F5539"/>
      <c r="G5539" s="5"/>
      <c r="I5539" s="232"/>
    </row>
    <row r="5540" spans="1:9" x14ac:dyDescent="0.25">
      <c r="A5540" s="565"/>
      <c r="B5540" s="565"/>
      <c r="C5540" s="565"/>
      <c r="D5540" s="564"/>
      <c r="E5540" s="5"/>
      <c r="F5540"/>
      <c r="G5540" s="5"/>
      <c r="I5540" s="232"/>
    </row>
    <row r="5541" spans="1:9" x14ac:dyDescent="0.25">
      <c r="A5541" s="565"/>
      <c r="B5541" s="565"/>
      <c r="C5541" s="565"/>
      <c r="D5541" s="564"/>
      <c r="E5541" s="5"/>
      <c r="F5541"/>
      <c r="G5541" s="5"/>
      <c r="I5541" s="232"/>
    </row>
    <row r="5542" spans="1:9" x14ac:dyDescent="0.25">
      <c r="A5542" s="565"/>
      <c r="B5542" s="565"/>
      <c r="C5542" s="565"/>
      <c r="D5542" s="564"/>
      <c r="E5542" s="5"/>
      <c r="F5542"/>
      <c r="G5542" s="5"/>
      <c r="I5542" s="232"/>
    </row>
    <row r="5543" spans="1:9" x14ac:dyDescent="0.25">
      <c r="A5543" s="565"/>
      <c r="B5543" s="565"/>
      <c r="C5543" s="565"/>
      <c r="D5543" s="564"/>
      <c r="E5543" s="5"/>
      <c r="F5543"/>
      <c r="G5543" s="5"/>
      <c r="I5543" s="232"/>
    </row>
    <row r="5544" spans="1:9" x14ac:dyDescent="0.25">
      <c r="A5544" s="565"/>
      <c r="B5544" s="565"/>
      <c r="C5544" s="565"/>
      <c r="D5544" s="564"/>
      <c r="E5544" s="5"/>
      <c r="F5544"/>
      <c r="G5544" s="5"/>
      <c r="I5544" s="232"/>
    </row>
    <row r="5545" spans="1:9" x14ac:dyDescent="0.25">
      <c r="A5545" s="565"/>
      <c r="B5545" s="565"/>
      <c r="C5545" s="565"/>
      <c r="D5545" s="564"/>
      <c r="E5545" s="5"/>
      <c r="F5545"/>
      <c r="G5545" s="5"/>
      <c r="I5545" s="232"/>
    </row>
    <row r="5546" spans="1:9" x14ac:dyDescent="0.25">
      <c r="A5546" s="565"/>
      <c r="B5546" s="565"/>
      <c r="C5546" s="565"/>
      <c r="D5546" s="564"/>
      <c r="E5546" s="5"/>
      <c r="F5546"/>
      <c r="G5546" s="5"/>
      <c r="I5546" s="232"/>
    </row>
    <row r="5547" spans="1:9" x14ac:dyDescent="0.25">
      <c r="A5547" s="565"/>
      <c r="B5547" s="565"/>
      <c r="C5547" s="565"/>
      <c r="D5547" s="564"/>
      <c r="E5547" s="5"/>
      <c r="F5547"/>
      <c r="G5547" s="5"/>
      <c r="I5547" s="232"/>
    </row>
    <row r="5548" spans="1:9" x14ac:dyDescent="0.25">
      <c r="A5548" s="565"/>
      <c r="B5548" s="565"/>
      <c r="C5548" s="565"/>
      <c r="D5548" s="564"/>
      <c r="E5548" s="5"/>
      <c r="F5548"/>
      <c r="G5548" s="5"/>
      <c r="I5548" s="232"/>
    </row>
    <row r="5549" spans="1:9" x14ac:dyDescent="0.25">
      <c r="A5549" s="565"/>
      <c r="B5549" s="565"/>
      <c r="C5549" s="565"/>
      <c r="D5549" s="564"/>
      <c r="E5549" s="5"/>
      <c r="F5549"/>
      <c r="G5549" s="5"/>
      <c r="I5549" s="232"/>
    </row>
    <row r="5550" spans="1:9" x14ac:dyDescent="0.25">
      <c r="A5550" s="565"/>
      <c r="B5550" s="565"/>
      <c r="C5550" s="565"/>
      <c r="D5550" s="564"/>
      <c r="E5550" s="5"/>
      <c r="F5550"/>
      <c r="G5550" s="5"/>
      <c r="I5550" s="232"/>
    </row>
    <row r="5551" spans="1:9" x14ac:dyDescent="0.25">
      <c r="A5551" s="565"/>
      <c r="B5551" s="565"/>
      <c r="C5551" s="565"/>
      <c r="D5551" s="564"/>
      <c r="E5551" s="5"/>
      <c r="F5551"/>
      <c r="G5551" s="5"/>
      <c r="I5551" s="232"/>
    </row>
    <row r="5552" spans="1:9" x14ac:dyDescent="0.25">
      <c r="A5552" s="565"/>
      <c r="B5552" s="565"/>
      <c r="C5552" s="565"/>
      <c r="D5552" s="564"/>
      <c r="E5552" s="5"/>
      <c r="F5552"/>
      <c r="G5552" s="5"/>
      <c r="I5552" s="232"/>
    </row>
    <row r="5553" spans="1:9" x14ac:dyDescent="0.25">
      <c r="A5553" s="565"/>
      <c r="B5553" s="565"/>
      <c r="C5553" s="565"/>
      <c r="D5553" s="564"/>
      <c r="E5553" s="5"/>
      <c r="F5553"/>
      <c r="G5553" s="5"/>
      <c r="I5553" s="232"/>
    </row>
    <row r="5554" spans="1:9" x14ac:dyDescent="0.25">
      <c r="A5554" s="565"/>
      <c r="B5554" s="565"/>
      <c r="C5554" s="565"/>
      <c r="D5554" s="564"/>
      <c r="E5554" s="5"/>
      <c r="F5554"/>
      <c r="G5554" s="5"/>
      <c r="I5554" s="232"/>
    </row>
    <row r="5555" spans="1:9" x14ac:dyDescent="0.25">
      <c r="A5555" s="565"/>
      <c r="B5555" s="565"/>
      <c r="C5555" s="565"/>
      <c r="D5555" s="564"/>
      <c r="E5555" s="5"/>
      <c r="F5555"/>
      <c r="G5555" s="5"/>
      <c r="I5555" s="232"/>
    </row>
    <row r="5556" spans="1:9" x14ac:dyDescent="0.25">
      <c r="A5556" s="565"/>
      <c r="B5556" s="565"/>
      <c r="C5556" s="565"/>
      <c r="D5556" s="564"/>
      <c r="E5556" s="5"/>
      <c r="F5556"/>
      <c r="G5556" s="5"/>
      <c r="I5556" s="232"/>
    </row>
    <row r="5557" spans="1:9" x14ac:dyDescent="0.25">
      <c r="A5557" s="565"/>
      <c r="B5557" s="565"/>
      <c r="C5557" s="565"/>
      <c r="D5557" s="564"/>
      <c r="E5557" s="5"/>
      <c r="F5557"/>
      <c r="G5557" s="5"/>
      <c r="I5557" s="232"/>
    </row>
    <row r="5558" spans="1:9" x14ac:dyDescent="0.25">
      <c r="A5558" s="565"/>
      <c r="B5558" s="565"/>
      <c r="C5558" s="565"/>
      <c r="D5558" s="564"/>
      <c r="E5558" s="5"/>
      <c r="F5558"/>
      <c r="G5558" s="5"/>
      <c r="I5558" s="232"/>
    </row>
    <row r="5559" spans="1:9" x14ac:dyDescent="0.25">
      <c r="A5559" s="565"/>
      <c r="B5559" s="565"/>
      <c r="C5559" s="565"/>
      <c r="D5559" s="564"/>
      <c r="E5559" s="5"/>
      <c r="F5559"/>
      <c r="G5559" s="5"/>
      <c r="I5559" s="232"/>
    </row>
    <row r="5560" spans="1:9" x14ac:dyDescent="0.25">
      <c r="A5560" s="565"/>
      <c r="B5560" s="565"/>
      <c r="C5560" s="565"/>
      <c r="D5560" s="564"/>
      <c r="E5560" s="5"/>
      <c r="F5560"/>
      <c r="G5560" s="5"/>
      <c r="I5560" s="232"/>
    </row>
    <row r="5561" spans="1:9" x14ac:dyDescent="0.25">
      <c r="A5561" s="565"/>
      <c r="B5561" s="565"/>
      <c r="C5561" s="565"/>
      <c r="D5561" s="564"/>
      <c r="E5561" s="5"/>
      <c r="F5561"/>
      <c r="G5561" s="5"/>
      <c r="I5561" s="232"/>
    </row>
    <row r="5562" spans="1:9" x14ac:dyDescent="0.25">
      <c r="A5562" s="565"/>
      <c r="B5562" s="565"/>
      <c r="C5562" s="565"/>
      <c r="D5562" s="564"/>
      <c r="E5562" s="5"/>
      <c r="F5562"/>
      <c r="G5562" s="5"/>
      <c r="I5562" s="232"/>
    </row>
    <row r="5563" spans="1:9" x14ac:dyDescent="0.25">
      <c r="A5563" s="565"/>
      <c r="B5563" s="565"/>
      <c r="C5563" s="565"/>
      <c r="D5563" s="564"/>
      <c r="E5563" s="5"/>
      <c r="F5563"/>
      <c r="G5563" s="5"/>
      <c r="I5563" s="232"/>
    </row>
    <row r="5564" spans="1:9" x14ac:dyDescent="0.25">
      <c r="A5564" s="565"/>
      <c r="B5564" s="565"/>
      <c r="C5564" s="565"/>
      <c r="D5564" s="564"/>
      <c r="E5564" s="5"/>
      <c r="F5564"/>
      <c r="G5564" s="5"/>
      <c r="I5564" s="232"/>
    </row>
    <row r="5565" spans="1:9" x14ac:dyDescent="0.25">
      <c r="A5565" s="565"/>
      <c r="B5565" s="565"/>
      <c r="C5565" s="565"/>
      <c r="D5565" s="564"/>
      <c r="E5565" s="5"/>
      <c r="F5565"/>
      <c r="G5565" s="5"/>
      <c r="I5565" s="232"/>
    </row>
    <row r="5566" spans="1:9" x14ac:dyDescent="0.25">
      <c r="A5566" s="565"/>
      <c r="B5566" s="565"/>
      <c r="C5566" s="565"/>
      <c r="D5566" s="564"/>
      <c r="E5566" s="5"/>
      <c r="F5566"/>
      <c r="G5566" s="5"/>
      <c r="I5566" s="232"/>
    </row>
    <row r="5567" spans="1:9" x14ac:dyDescent="0.25">
      <c r="A5567" s="565"/>
      <c r="B5567" s="565"/>
      <c r="C5567" s="565"/>
      <c r="D5567" s="564"/>
      <c r="E5567" s="5"/>
      <c r="F5567"/>
      <c r="G5567" s="5"/>
      <c r="I5567" s="232"/>
    </row>
    <row r="5568" spans="1:9" x14ac:dyDescent="0.25">
      <c r="A5568" s="565"/>
      <c r="B5568" s="565"/>
      <c r="C5568" s="565"/>
      <c r="D5568" s="564"/>
      <c r="E5568" s="5"/>
      <c r="F5568"/>
      <c r="G5568" s="5"/>
      <c r="I5568" s="232"/>
    </row>
    <row r="5569" spans="1:9" x14ac:dyDescent="0.25">
      <c r="A5569" s="565"/>
      <c r="B5569" s="565"/>
      <c r="C5569" s="565"/>
      <c r="D5569" s="564"/>
      <c r="E5569" s="5"/>
      <c r="F5569"/>
      <c r="G5569" s="5"/>
      <c r="I5569" s="232"/>
    </row>
    <row r="5570" spans="1:9" x14ac:dyDescent="0.25">
      <c r="A5570" s="565"/>
      <c r="B5570" s="565"/>
      <c r="C5570" s="565"/>
      <c r="D5570" s="564"/>
      <c r="E5570" s="5"/>
      <c r="F5570"/>
      <c r="G5570" s="5"/>
      <c r="I5570" s="232"/>
    </row>
    <row r="5571" spans="1:9" x14ac:dyDescent="0.25">
      <c r="A5571" s="565"/>
      <c r="B5571" s="565"/>
      <c r="C5571" s="565"/>
      <c r="D5571" s="564"/>
      <c r="E5571" s="5"/>
      <c r="F5571"/>
      <c r="G5571" s="5"/>
      <c r="I5571" s="232"/>
    </row>
    <row r="5572" spans="1:9" x14ac:dyDescent="0.25">
      <c r="A5572" s="565"/>
      <c r="B5572" s="565"/>
      <c r="C5572" s="565"/>
      <c r="D5572" s="564"/>
      <c r="E5572" s="5"/>
      <c r="F5572"/>
      <c r="G5572" s="5"/>
      <c r="I5572" s="232"/>
    </row>
    <row r="5573" spans="1:9" x14ac:dyDescent="0.25">
      <c r="A5573" s="565"/>
      <c r="B5573" s="565"/>
      <c r="C5573" s="565"/>
      <c r="D5573" s="564"/>
      <c r="E5573" s="5"/>
      <c r="F5573"/>
      <c r="G5573" s="5"/>
      <c r="I5573" s="232"/>
    </row>
    <row r="5574" spans="1:9" x14ac:dyDescent="0.25">
      <c r="A5574" s="565"/>
      <c r="B5574" s="565"/>
      <c r="C5574" s="565"/>
      <c r="D5574" s="564"/>
      <c r="E5574" s="5"/>
      <c r="F5574"/>
      <c r="G5574" s="5"/>
      <c r="I5574" s="232"/>
    </row>
    <row r="5575" spans="1:9" x14ac:dyDescent="0.25">
      <c r="A5575" s="565"/>
      <c r="B5575" s="565"/>
      <c r="C5575" s="565"/>
      <c r="D5575" s="564"/>
      <c r="E5575" s="5"/>
      <c r="F5575"/>
      <c r="G5575" s="5"/>
      <c r="I5575" s="232"/>
    </row>
    <row r="5576" spans="1:9" x14ac:dyDescent="0.25">
      <c r="A5576" s="565"/>
      <c r="B5576" s="565"/>
      <c r="C5576" s="565"/>
      <c r="D5576" s="564"/>
      <c r="E5576" s="5"/>
      <c r="F5576"/>
      <c r="G5576" s="5"/>
      <c r="I5576" s="232"/>
    </row>
    <row r="5577" spans="1:9" x14ac:dyDescent="0.25">
      <c r="A5577" s="565"/>
      <c r="B5577" s="565"/>
      <c r="C5577" s="565"/>
      <c r="D5577" s="564"/>
      <c r="E5577" s="5"/>
      <c r="F5577"/>
      <c r="G5577" s="5"/>
      <c r="I5577" s="232"/>
    </row>
    <row r="5578" spans="1:9" x14ac:dyDescent="0.25">
      <c r="A5578" s="565"/>
      <c r="B5578" s="565"/>
      <c r="C5578" s="565"/>
      <c r="D5578" s="564"/>
      <c r="E5578" s="5"/>
      <c r="F5578"/>
      <c r="G5578" s="5"/>
      <c r="I5578" s="232"/>
    </row>
    <row r="5579" spans="1:9" x14ac:dyDescent="0.25">
      <c r="A5579" s="565"/>
      <c r="B5579" s="565"/>
      <c r="C5579" s="565"/>
      <c r="D5579" s="564"/>
      <c r="E5579" s="5"/>
      <c r="F5579"/>
      <c r="G5579" s="5"/>
      <c r="I5579" s="232"/>
    </row>
    <row r="5580" spans="1:9" x14ac:dyDescent="0.25">
      <c r="A5580" s="565"/>
      <c r="B5580" s="565"/>
      <c r="C5580" s="565"/>
      <c r="D5580" s="564"/>
      <c r="E5580" s="5"/>
      <c r="F5580"/>
      <c r="G5580" s="5"/>
      <c r="I5580" s="232"/>
    </row>
    <row r="5581" spans="1:9" x14ac:dyDescent="0.25">
      <c r="A5581" s="565"/>
      <c r="B5581" s="565"/>
      <c r="C5581" s="565"/>
      <c r="D5581" s="564"/>
      <c r="E5581" s="5"/>
      <c r="F5581"/>
      <c r="G5581" s="5"/>
      <c r="I5581" s="232"/>
    </row>
    <row r="5582" spans="1:9" x14ac:dyDescent="0.25">
      <c r="A5582" s="565"/>
      <c r="B5582" s="565"/>
      <c r="C5582" s="565"/>
      <c r="D5582" s="564"/>
      <c r="E5582" s="5"/>
      <c r="F5582"/>
      <c r="G5582" s="5"/>
      <c r="I5582" s="232"/>
    </row>
    <row r="5583" spans="1:9" x14ac:dyDescent="0.25">
      <c r="A5583" s="565"/>
      <c r="B5583" s="565"/>
      <c r="C5583" s="565"/>
      <c r="D5583" s="564"/>
      <c r="E5583" s="5"/>
      <c r="F5583"/>
      <c r="G5583" s="5"/>
      <c r="I5583" s="232"/>
    </row>
    <row r="5584" spans="1:9" x14ac:dyDescent="0.25">
      <c r="A5584" s="565"/>
      <c r="B5584" s="565"/>
      <c r="C5584" s="565"/>
      <c r="D5584" s="564"/>
      <c r="E5584" s="5"/>
      <c r="F5584"/>
      <c r="G5584" s="5"/>
      <c r="I5584" s="232"/>
    </row>
    <row r="5585" spans="1:9" x14ac:dyDescent="0.25">
      <c r="A5585" s="565"/>
      <c r="B5585" s="565"/>
      <c r="C5585" s="565"/>
      <c r="D5585" s="564"/>
      <c r="E5585" s="5"/>
      <c r="F5585"/>
      <c r="G5585" s="5"/>
      <c r="I5585" s="232"/>
    </row>
    <row r="5586" spans="1:9" x14ac:dyDescent="0.25">
      <c r="A5586" s="565"/>
      <c r="B5586" s="565"/>
      <c r="C5586" s="565"/>
      <c r="D5586" s="564"/>
      <c r="E5586" s="5"/>
      <c r="F5586"/>
      <c r="G5586" s="5"/>
      <c r="I5586" s="232"/>
    </row>
    <row r="5587" spans="1:9" x14ac:dyDescent="0.25">
      <c r="A5587" s="565"/>
      <c r="B5587" s="565"/>
      <c r="C5587" s="565"/>
      <c r="D5587" s="564"/>
      <c r="E5587" s="5"/>
      <c r="F5587"/>
      <c r="G5587" s="5"/>
      <c r="I5587" s="232"/>
    </row>
    <row r="5588" spans="1:9" x14ac:dyDescent="0.25">
      <c r="A5588" s="565"/>
      <c r="B5588" s="565"/>
      <c r="C5588" s="565"/>
      <c r="D5588" s="564"/>
      <c r="E5588" s="5"/>
      <c r="F5588"/>
      <c r="G5588" s="5"/>
      <c r="I5588" s="232"/>
    </row>
    <row r="5589" spans="1:9" x14ac:dyDescent="0.25">
      <c r="A5589" s="565"/>
      <c r="B5589" s="565"/>
      <c r="C5589" s="565"/>
      <c r="D5589" s="564"/>
      <c r="E5589" s="5"/>
      <c r="F5589"/>
      <c r="G5589" s="5"/>
      <c r="I5589" s="232"/>
    </row>
    <row r="5590" spans="1:9" x14ac:dyDescent="0.25">
      <c r="A5590" s="565"/>
      <c r="B5590" s="565"/>
      <c r="C5590" s="565"/>
      <c r="D5590" s="564"/>
      <c r="E5590" s="5"/>
      <c r="F5590"/>
      <c r="G5590" s="5"/>
      <c r="I5590" s="232"/>
    </row>
    <row r="5591" spans="1:9" x14ac:dyDescent="0.25">
      <c r="A5591" s="565"/>
      <c r="B5591" s="565"/>
      <c r="C5591" s="565"/>
      <c r="D5591" s="564"/>
      <c r="E5591" s="5"/>
      <c r="F5591"/>
      <c r="G5591" s="5"/>
      <c r="I5591" s="232"/>
    </row>
    <row r="5592" spans="1:9" x14ac:dyDescent="0.25">
      <c r="A5592" s="565"/>
      <c r="B5592" s="565"/>
      <c r="C5592" s="565"/>
      <c r="D5592" s="564"/>
      <c r="E5592" s="5"/>
      <c r="F5592"/>
      <c r="G5592" s="5"/>
      <c r="I5592" s="232"/>
    </row>
    <row r="5593" spans="1:9" x14ac:dyDescent="0.25">
      <c r="A5593" s="565"/>
      <c r="B5593" s="565"/>
      <c r="C5593" s="565"/>
      <c r="D5593" s="564"/>
      <c r="E5593" s="5"/>
      <c r="F5593"/>
      <c r="G5593" s="5"/>
      <c r="I5593" s="232"/>
    </row>
    <row r="5594" spans="1:9" x14ac:dyDescent="0.25">
      <c r="A5594" s="565"/>
      <c r="B5594" s="565"/>
      <c r="C5594" s="565"/>
      <c r="D5594" s="564"/>
      <c r="E5594" s="5"/>
      <c r="F5594"/>
      <c r="G5594" s="5"/>
      <c r="I5594" s="232"/>
    </row>
    <row r="5595" spans="1:9" x14ac:dyDescent="0.25">
      <c r="A5595" s="565"/>
      <c r="B5595" s="565"/>
      <c r="C5595" s="565"/>
      <c r="D5595" s="564"/>
      <c r="E5595" s="5"/>
      <c r="F5595"/>
      <c r="G5595" s="5"/>
      <c r="I5595" s="232"/>
    </row>
    <row r="5596" spans="1:9" x14ac:dyDescent="0.25">
      <c r="A5596" s="565"/>
      <c r="B5596" s="565"/>
      <c r="C5596" s="565"/>
      <c r="D5596" s="564"/>
      <c r="E5596" s="5"/>
      <c r="F5596"/>
      <c r="G5596" s="5"/>
      <c r="I5596" s="232"/>
    </row>
    <row r="5597" spans="1:9" x14ac:dyDescent="0.25">
      <c r="A5597" s="565"/>
      <c r="B5597" s="565"/>
      <c r="C5597" s="565"/>
      <c r="D5597" s="564"/>
      <c r="E5597" s="5"/>
      <c r="F5597"/>
      <c r="G5597" s="5"/>
      <c r="I5597" s="232"/>
    </row>
    <row r="5598" spans="1:9" x14ac:dyDescent="0.25">
      <c r="A5598" s="565"/>
      <c r="B5598" s="565"/>
      <c r="C5598" s="565"/>
      <c r="D5598" s="564"/>
      <c r="E5598" s="5"/>
      <c r="F5598"/>
      <c r="G5598" s="5"/>
      <c r="I5598" s="232"/>
    </row>
    <row r="5599" spans="1:9" x14ac:dyDescent="0.25">
      <c r="A5599" s="565"/>
      <c r="B5599" s="565"/>
      <c r="C5599" s="565"/>
      <c r="D5599" s="564"/>
      <c r="E5599" s="5"/>
      <c r="F5599"/>
      <c r="G5599" s="5"/>
      <c r="I5599" s="232"/>
    </row>
    <row r="5600" spans="1:9" x14ac:dyDescent="0.25">
      <c r="A5600" s="565"/>
      <c r="B5600" s="565"/>
      <c r="C5600" s="565"/>
      <c r="D5600" s="564"/>
      <c r="E5600" s="5"/>
      <c r="F5600"/>
      <c r="G5600" s="5"/>
      <c r="I5600" s="232"/>
    </row>
    <row r="5601" spans="1:9" x14ac:dyDescent="0.25">
      <c r="A5601" s="565"/>
      <c r="B5601" s="565"/>
      <c r="C5601" s="565"/>
      <c r="D5601" s="564"/>
      <c r="E5601" s="5"/>
      <c r="F5601"/>
      <c r="G5601" s="5"/>
      <c r="I5601" s="232"/>
    </row>
    <row r="5602" spans="1:9" x14ac:dyDescent="0.25">
      <c r="A5602" s="565"/>
      <c r="B5602" s="565"/>
      <c r="C5602" s="565"/>
      <c r="D5602" s="564"/>
      <c r="E5602" s="5"/>
      <c r="F5602"/>
      <c r="G5602" s="5"/>
      <c r="I5602" s="232"/>
    </row>
    <row r="5603" spans="1:9" x14ac:dyDescent="0.25">
      <c r="A5603" s="565"/>
      <c r="B5603" s="565"/>
      <c r="C5603" s="565"/>
      <c r="D5603" s="564"/>
      <c r="E5603" s="5"/>
      <c r="F5603"/>
      <c r="G5603" s="5"/>
      <c r="I5603" s="232"/>
    </row>
    <row r="5604" spans="1:9" x14ac:dyDescent="0.25">
      <c r="A5604" s="565"/>
      <c r="B5604" s="565"/>
      <c r="C5604" s="565"/>
      <c r="D5604" s="564"/>
      <c r="E5604" s="5"/>
      <c r="F5604"/>
      <c r="G5604" s="5"/>
      <c r="I5604" s="232"/>
    </row>
    <row r="5605" spans="1:9" x14ac:dyDescent="0.25">
      <c r="A5605" s="565"/>
      <c r="B5605" s="565"/>
      <c r="C5605" s="565"/>
      <c r="D5605" s="564"/>
      <c r="E5605" s="5"/>
      <c r="F5605"/>
      <c r="G5605" s="5"/>
      <c r="I5605" s="232"/>
    </row>
    <row r="5606" spans="1:9" x14ac:dyDescent="0.25">
      <c r="A5606" s="565"/>
      <c r="B5606" s="565"/>
      <c r="C5606" s="565"/>
      <c r="D5606" s="564"/>
      <c r="E5606" s="5"/>
      <c r="F5606"/>
      <c r="G5606" s="5"/>
      <c r="I5606" s="232"/>
    </row>
    <row r="5607" spans="1:9" x14ac:dyDescent="0.25">
      <c r="A5607" s="565"/>
      <c r="B5607" s="565"/>
      <c r="C5607" s="565"/>
      <c r="D5607" s="564"/>
      <c r="E5607" s="5"/>
      <c r="F5607"/>
      <c r="G5607" s="5"/>
      <c r="I5607" s="232"/>
    </row>
    <row r="5608" spans="1:9" x14ac:dyDescent="0.25">
      <c r="A5608" s="565"/>
      <c r="B5608" s="565"/>
      <c r="C5608" s="565"/>
      <c r="D5608" s="564"/>
      <c r="E5608" s="5"/>
      <c r="F5608"/>
      <c r="G5608" s="5"/>
      <c r="I5608" s="232"/>
    </row>
    <row r="5609" spans="1:9" x14ac:dyDescent="0.25">
      <c r="A5609" s="565"/>
      <c r="B5609" s="565"/>
      <c r="C5609" s="565"/>
      <c r="D5609" s="564"/>
      <c r="E5609" s="5"/>
      <c r="F5609"/>
      <c r="G5609" s="5"/>
      <c r="I5609" s="232"/>
    </row>
    <row r="5610" spans="1:9" x14ac:dyDescent="0.25">
      <c r="A5610" s="565"/>
      <c r="B5610" s="565"/>
      <c r="C5610" s="565"/>
      <c r="D5610" s="564"/>
      <c r="E5610" s="5"/>
      <c r="F5610"/>
      <c r="G5610" s="5"/>
      <c r="I5610" s="232"/>
    </row>
    <row r="5611" spans="1:9" x14ac:dyDescent="0.25">
      <c r="A5611" s="565"/>
      <c r="B5611" s="565"/>
      <c r="C5611" s="565"/>
      <c r="D5611" s="564"/>
      <c r="E5611" s="5"/>
      <c r="F5611"/>
      <c r="G5611" s="5"/>
      <c r="I5611" s="232"/>
    </row>
    <row r="5612" spans="1:9" x14ac:dyDescent="0.25">
      <c r="A5612" s="565"/>
      <c r="B5612" s="565"/>
      <c r="C5612" s="565"/>
      <c r="D5612" s="564"/>
      <c r="E5612" s="5"/>
      <c r="F5612"/>
      <c r="G5612" s="5"/>
      <c r="I5612" s="232"/>
    </row>
    <row r="5613" spans="1:9" x14ac:dyDescent="0.25">
      <c r="A5613" s="565"/>
      <c r="B5613" s="565"/>
      <c r="C5613" s="565"/>
      <c r="D5613" s="564"/>
      <c r="E5613" s="5"/>
      <c r="F5613"/>
      <c r="G5613" s="5"/>
      <c r="I5613" s="232"/>
    </row>
    <row r="5614" spans="1:9" x14ac:dyDescent="0.25">
      <c r="A5614" s="565"/>
      <c r="B5614" s="565"/>
      <c r="C5614" s="565"/>
      <c r="D5614" s="564"/>
      <c r="E5614" s="5"/>
      <c r="F5614"/>
      <c r="G5614" s="5"/>
      <c r="I5614" s="232"/>
    </row>
    <row r="5615" spans="1:9" x14ac:dyDescent="0.25">
      <c r="A5615" s="565"/>
      <c r="B5615" s="565"/>
      <c r="C5615" s="565"/>
      <c r="D5615" s="564"/>
      <c r="E5615" s="5"/>
      <c r="F5615"/>
      <c r="G5615" s="5"/>
      <c r="I5615" s="232"/>
    </row>
    <row r="5616" spans="1:9" x14ac:dyDescent="0.25">
      <c r="A5616" s="565"/>
      <c r="B5616" s="565"/>
      <c r="C5616" s="565"/>
      <c r="D5616" s="564"/>
      <c r="E5616" s="5"/>
      <c r="F5616"/>
      <c r="G5616" s="5"/>
      <c r="I5616" s="232"/>
    </row>
    <row r="5617" spans="1:9" x14ac:dyDescent="0.25">
      <c r="A5617" s="565"/>
      <c r="B5617" s="565"/>
      <c r="C5617" s="565"/>
      <c r="D5617" s="564"/>
      <c r="E5617" s="5"/>
      <c r="F5617"/>
      <c r="G5617" s="5"/>
      <c r="I5617" s="232"/>
    </row>
    <row r="5618" spans="1:9" x14ac:dyDescent="0.25">
      <c r="A5618" s="565"/>
      <c r="B5618" s="565"/>
      <c r="C5618" s="565"/>
      <c r="D5618" s="564"/>
      <c r="E5618" s="5"/>
      <c r="F5618"/>
      <c r="G5618" s="5"/>
      <c r="I5618" s="232"/>
    </row>
    <row r="5619" spans="1:9" x14ac:dyDescent="0.25">
      <c r="A5619" s="565"/>
      <c r="B5619" s="565"/>
      <c r="C5619" s="565"/>
      <c r="D5619" s="564"/>
      <c r="E5619" s="5"/>
      <c r="F5619"/>
      <c r="G5619" s="5"/>
      <c r="I5619" s="232"/>
    </row>
    <row r="5620" spans="1:9" x14ac:dyDescent="0.25">
      <c r="A5620" s="565"/>
      <c r="B5620" s="565"/>
      <c r="C5620" s="565"/>
      <c r="D5620" s="564"/>
      <c r="E5620" s="5"/>
      <c r="F5620"/>
      <c r="G5620" s="5"/>
      <c r="I5620" s="232"/>
    </row>
    <row r="5621" spans="1:9" x14ac:dyDescent="0.25">
      <c r="A5621" s="565"/>
      <c r="B5621" s="565"/>
      <c r="C5621" s="565"/>
      <c r="D5621" s="564"/>
      <c r="E5621" s="5"/>
      <c r="F5621"/>
      <c r="G5621" s="5"/>
      <c r="I5621" s="232"/>
    </row>
    <row r="5622" spans="1:9" x14ac:dyDescent="0.25">
      <c r="A5622" s="565"/>
      <c r="B5622" s="565"/>
      <c r="C5622" s="565"/>
      <c r="D5622" s="564"/>
      <c r="E5622" s="5"/>
      <c r="F5622"/>
      <c r="G5622" s="5"/>
      <c r="I5622" s="232"/>
    </row>
    <row r="5623" spans="1:9" x14ac:dyDescent="0.25">
      <c r="A5623" s="565"/>
      <c r="B5623" s="565"/>
      <c r="C5623" s="565"/>
      <c r="D5623" s="564"/>
      <c r="E5623" s="5"/>
      <c r="F5623"/>
      <c r="G5623" s="5"/>
      <c r="I5623" s="232"/>
    </row>
    <row r="5624" spans="1:9" x14ac:dyDescent="0.25">
      <c r="A5624" s="565"/>
      <c r="B5624" s="565"/>
      <c r="C5624" s="565"/>
      <c r="D5624" s="564"/>
      <c r="E5624" s="5"/>
      <c r="F5624"/>
      <c r="G5624" s="5"/>
      <c r="I5624" s="232"/>
    </row>
    <row r="5625" spans="1:9" x14ac:dyDescent="0.25">
      <c r="A5625" s="565"/>
      <c r="B5625" s="565"/>
      <c r="C5625" s="565"/>
      <c r="D5625" s="564"/>
      <c r="E5625" s="5"/>
      <c r="F5625"/>
      <c r="G5625" s="5"/>
      <c r="I5625" s="232"/>
    </row>
    <row r="5626" spans="1:9" x14ac:dyDescent="0.25">
      <c r="A5626" s="565"/>
      <c r="B5626" s="565"/>
      <c r="C5626" s="565"/>
      <c r="D5626" s="564"/>
      <c r="E5626" s="5"/>
      <c r="F5626"/>
      <c r="G5626" s="5"/>
      <c r="I5626" s="232"/>
    </row>
    <row r="5627" spans="1:9" x14ac:dyDescent="0.25">
      <c r="A5627" s="565"/>
      <c r="B5627" s="565"/>
      <c r="C5627" s="565"/>
      <c r="D5627" s="564"/>
      <c r="E5627" s="5"/>
      <c r="F5627"/>
      <c r="G5627" s="5"/>
      <c r="I5627" s="232"/>
    </row>
    <row r="5628" spans="1:9" x14ac:dyDescent="0.25">
      <c r="A5628" s="565"/>
      <c r="B5628" s="565"/>
      <c r="C5628" s="565"/>
      <c r="D5628" s="564"/>
      <c r="E5628" s="5"/>
      <c r="F5628"/>
      <c r="G5628" s="5"/>
      <c r="I5628" s="232"/>
    </row>
    <row r="5629" spans="1:9" x14ac:dyDescent="0.25">
      <c r="A5629" s="565"/>
      <c r="B5629" s="565"/>
      <c r="C5629" s="565"/>
      <c r="D5629" s="564"/>
      <c r="E5629" s="5"/>
      <c r="F5629"/>
      <c r="G5629" s="5"/>
      <c r="I5629" s="232"/>
    </row>
    <row r="5630" spans="1:9" x14ac:dyDescent="0.25">
      <c r="A5630" s="565"/>
      <c r="B5630" s="565"/>
      <c r="C5630" s="565"/>
      <c r="D5630" s="564"/>
      <c r="E5630" s="5"/>
      <c r="F5630"/>
      <c r="G5630" s="5"/>
      <c r="I5630" s="232"/>
    </row>
    <row r="5631" spans="1:9" x14ac:dyDescent="0.25">
      <c r="A5631" s="565"/>
      <c r="B5631" s="565"/>
      <c r="C5631" s="565"/>
      <c r="D5631" s="564"/>
      <c r="E5631" s="5"/>
      <c r="F5631"/>
      <c r="G5631" s="5"/>
      <c r="I5631" s="232"/>
    </row>
    <row r="5632" spans="1:9" x14ac:dyDescent="0.25">
      <c r="A5632" s="565"/>
      <c r="B5632" s="565"/>
      <c r="C5632" s="565"/>
      <c r="D5632" s="564"/>
      <c r="E5632" s="5"/>
      <c r="F5632"/>
      <c r="G5632" s="5"/>
      <c r="I5632" s="232"/>
    </row>
    <row r="5633" spans="1:9" x14ac:dyDescent="0.25">
      <c r="A5633" s="565"/>
      <c r="B5633" s="565"/>
      <c r="C5633" s="565"/>
      <c r="D5633" s="564"/>
      <c r="E5633" s="5"/>
      <c r="F5633"/>
      <c r="G5633" s="5"/>
      <c r="I5633" s="232"/>
    </row>
    <row r="5634" spans="1:9" x14ac:dyDescent="0.25">
      <c r="A5634" s="565"/>
      <c r="B5634" s="565"/>
      <c r="C5634" s="565"/>
      <c r="D5634" s="564"/>
      <c r="E5634" s="5"/>
      <c r="F5634"/>
      <c r="G5634" s="5"/>
      <c r="I5634" s="232"/>
    </row>
    <row r="5635" spans="1:9" x14ac:dyDescent="0.25">
      <c r="A5635" s="565"/>
      <c r="B5635" s="565"/>
      <c r="C5635" s="565"/>
      <c r="D5635" s="564"/>
      <c r="E5635" s="5"/>
      <c r="F5635"/>
      <c r="G5635" s="5"/>
      <c r="I5635" s="232"/>
    </row>
    <row r="5636" spans="1:9" x14ac:dyDescent="0.25">
      <c r="A5636" s="565"/>
      <c r="B5636" s="565"/>
      <c r="C5636" s="565"/>
      <c r="D5636" s="564"/>
      <c r="E5636" s="5"/>
      <c r="F5636"/>
      <c r="G5636" s="5"/>
      <c r="I5636" s="232"/>
    </row>
    <row r="5637" spans="1:9" x14ac:dyDescent="0.25">
      <c r="A5637" s="565"/>
      <c r="B5637" s="565"/>
      <c r="C5637" s="565"/>
      <c r="D5637" s="564"/>
      <c r="E5637" s="5"/>
      <c r="F5637"/>
      <c r="G5637" s="5"/>
      <c r="I5637" s="232"/>
    </row>
    <row r="5638" spans="1:9" x14ac:dyDescent="0.25">
      <c r="A5638" s="565"/>
      <c r="B5638" s="565"/>
      <c r="C5638" s="565"/>
      <c r="D5638" s="564"/>
      <c r="E5638" s="5"/>
      <c r="F5638"/>
      <c r="G5638" s="5"/>
      <c r="I5638" s="232"/>
    </row>
    <row r="5639" spans="1:9" x14ac:dyDescent="0.25">
      <c r="A5639" s="565"/>
      <c r="B5639" s="565"/>
      <c r="C5639" s="565"/>
      <c r="D5639" s="564"/>
      <c r="E5639" s="5"/>
      <c r="F5639"/>
      <c r="G5639" s="5"/>
      <c r="I5639" s="232"/>
    </row>
    <row r="5640" spans="1:9" x14ac:dyDescent="0.25">
      <c r="A5640" s="565"/>
      <c r="B5640" s="565"/>
      <c r="C5640" s="565"/>
      <c r="D5640" s="564"/>
      <c r="E5640" s="5"/>
      <c r="F5640"/>
      <c r="G5640" s="5"/>
      <c r="I5640" s="232"/>
    </row>
    <row r="5641" spans="1:9" x14ac:dyDescent="0.25">
      <c r="A5641" s="565"/>
      <c r="B5641" s="565"/>
      <c r="C5641" s="565"/>
      <c r="D5641" s="564"/>
      <c r="E5641" s="5"/>
      <c r="F5641"/>
      <c r="G5641" s="5"/>
      <c r="I5641" s="232"/>
    </row>
    <row r="5642" spans="1:9" x14ac:dyDescent="0.25">
      <c r="A5642" s="565"/>
      <c r="B5642" s="565"/>
      <c r="C5642" s="565"/>
      <c r="D5642" s="564"/>
      <c r="E5642" s="5"/>
      <c r="F5642"/>
      <c r="G5642" s="5"/>
      <c r="I5642" s="232"/>
    </row>
    <row r="5643" spans="1:9" x14ac:dyDescent="0.25">
      <c r="A5643" s="565"/>
      <c r="B5643" s="565"/>
      <c r="C5643" s="565"/>
      <c r="D5643" s="564"/>
      <c r="E5643" s="5"/>
      <c r="F5643"/>
      <c r="G5643" s="5"/>
      <c r="I5643" s="232"/>
    </row>
    <row r="5644" spans="1:9" x14ac:dyDescent="0.25">
      <c r="A5644" s="565"/>
      <c r="B5644" s="565"/>
      <c r="C5644" s="565"/>
      <c r="D5644" s="564"/>
      <c r="E5644" s="5"/>
      <c r="F5644"/>
      <c r="G5644" s="5"/>
      <c r="I5644" s="232"/>
    </row>
    <row r="5645" spans="1:9" x14ac:dyDescent="0.25">
      <c r="A5645" s="565"/>
      <c r="B5645" s="565"/>
      <c r="C5645" s="565"/>
      <c r="D5645" s="564"/>
      <c r="E5645" s="5"/>
      <c r="F5645"/>
      <c r="G5645" s="5"/>
      <c r="I5645" s="232"/>
    </row>
    <row r="5646" spans="1:9" x14ac:dyDescent="0.25">
      <c r="A5646" s="565"/>
      <c r="B5646" s="565"/>
      <c r="C5646" s="565"/>
      <c r="D5646" s="564"/>
      <c r="E5646" s="5"/>
      <c r="F5646"/>
      <c r="G5646" s="5"/>
      <c r="I5646" s="232"/>
    </row>
    <row r="5647" spans="1:9" x14ac:dyDescent="0.25">
      <c r="A5647" s="565"/>
      <c r="B5647" s="565"/>
      <c r="C5647" s="565"/>
      <c r="D5647" s="564"/>
      <c r="E5647" s="5"/>
      <c r="F5647"/>
      <c r="G5647" s="5"/>
      <c r="I5647" s="232"/>
    </row>
    <row r="5648" spans="1:9" x14ac:dyDescent="0.25">
      <c r="A5648" s="565"/>
      <c r="B5648" s="565"/>
      <c r="C5648" s="565"/>
      <c r="D5648" s="564"/>
      <c r="E5648" s="5"/>
      <c r="F5648"/>
      <c r="G5648" s="5"/>
      <c r="I5648" s="232"/>
    </row>
    <row r="5649" spans="1:9" x14ac:dyDescent="0.25">
      <c r="A5649" s="565"/>
      <c r="B5649" s="565"/>
      <c r="C5649" s="565"/>
      <c r="D5649" s="564"/>
      <c r="E5649" s="5"/>
      <c r="F5649"/>
      <c r="G5649" s="5"/>
      <c r="I5649" s="232"/>
    </row>
    <row r="5650" spans="1:9" x14ac:dyDescent="0.25">
      <c r="A5650" s="565"/>
      <c r="B5650" s="565"/>
      <c r="C5650" s="565"/>
      <c r="D5650" s="564"/>
      <c r="E5650" s="5"/>
      <c r="F5650"/>
      <c r="G5650" s="5"/>
      <c r="I5650" s="232"/>
    </row>
    <row r="5651" spans="1:9" x14ac:dyDescent="0.25">
      <c r="A5651" s="565"/>
      <c r="B5651" s="565"/>
      <c r="C5651" s="565"/>
      <c r="D5651" s="564"/>
      <c r="E5651" s="5"/>
      <c r="F5651"/>
      <c r="G5651" s="5"/>
      <c r="I5651" s="232"/>
    </row>
    <row r="5652" spans="1:9" x14ac:dyDescent="0.25">
      <c r="A5652" s="565"/>
      <c r="B5652" s="565"/>
      <c r="C5652" s="565"/>
      <c r="D5652" s="564"/>
      <c r="E5652" s="5"/>
      <c r="F5652"/>
      <c r="G5652" s="5"/>
      <c r="I5652" s="232"/>
    </row>
    <row r="5653" spans="1:9" x14ac:dyDescent="0.25">
      <c r="A5653" s="565"/>
      <c r="B5653" s="565"/>
      <c r="C5653" s="565"/>
      <c r="D5653" s="564"/>
      <c r="E5653" s="5"/>
      <c r="F5653"/>
      <c r="G5653" s="5"/>
      <c r="I5653" s="232"/>
    </row>
    <row r="5654" spans="1:9" x14ac:dyDescent="0.25">
      <c r="A5654" s="565"/>
      <c r="B5654" s="565"/>
      <c r="C5654" s="565"/>
      <c r="D5654" s="564"/>
      <c r="E5654" s="5"/>
      <c r="F5654"/>
      <c r="G5654" s="5"/>
      <c r="I5654" s="232"/>
    </row>
    <row r="5655" spans="1:9" x14ac:dyDescent="0.25">
      <c r="A5655" s="565"/>
      <c r="B5655" s="565"/>
      <c r="C5655" s="565"/>
      <c r="D5655" s="564"/>
      <c r="E5655" s="5"/>
      <c r="F5655"/>
      <c r="G5655" s="5"/>
      <c r="I5655" s="232"/>
    </row>
    <row r="5656" spans="1:9" x14ac:dyDescent="0.25">
      <c r="A5656" s="565"/>
      <c r="B5656" s="565"/>
      <c r="C5656" s="565"/>
      <c r="D5656" s="564"/>
      <c r="E5656" s="5"/>
      <c r="F5656"/>
      <c r="G5656" s="5"/>
      <c r="I5656" s="232"/>
    </row>
    <row r="5657" spans="1:9" x14ac:dyDescent="0.25">
      <c r="A5657" s="565"/>
      <c r="B5657" s="565"/>
      <c r="C5657" s="565"/>
      <c r="D5657" s="564"/>
      <c r="E5657" s="5"/>
      <c r="F5657"/>
      <c r="G5657" s="5"/>
      <c r="I5657" s="232"/>
    </row>
    <row r="5658" spans="1:9" x14ac:dyDescent="0.25">
      <c r="A5658" s="565"/>
      <c r="B5658" s="565"/>
      <c r="C5658" s="565"/>
      <c r="D5658" s="564"/>
      <c r="E5658" s="5"/>
      <c r="F5658"/>
      <c r="G5658" s="5"/>
      <c r="I5658" s="232"/>
    </row>
    <row r="5659" spans="1:9" x14ac:dyDescent="0.25">
      <c r="A5659" s="565"/>
      <c r="B5659" s="565"/>
      <c r="C5659" s="565"/>
      <c r="D5659" s="564"/>
      <c r="E5659" s="5"/>
      <c r="F5659"/>
      <c r="G5659" s="5"/>
      <c r="I5659" s="232"/>
    </row>
    <row r="5660" spans="1:9" x14ac:dyDescent="0.25">
      <c r="A5660" s="565"/>
      <c r="B5660" s="565"/>
      <c r="C5660" s="565"/>
      <c r="D5660" s="564"/>
      <c r="E5660" s="5"/>
      <c r="F5660"/>
      <c r="G5660" s="5"/>
      <c r="I5660" s="232"/>
    </row>
    <row r="5661" spans="1:9" x14ac:dyDescent="0.25">
      <c r="A5661" s="565"/>
      <c r="B5661" s="565"/>
      <c r="C5661" s="565"/>
      <c r="D5661" s="564"/>
      <c r="E5661" s="5"/>
      <c r="F5661"/>
      <c r="G5661" s="5"/>
      <c r="I5661" s="232"/>
    </row>
    <row r="5662" spans="1:9" x14ac:dyDescent="0.25">
      <c r="A5662" s="565"/>
      <c r="B5662" s="565"/>
      <c r="C5662" s="565"/>
      <c r="D5662" s="564"/>
      <c r="E5662" s="5"/>
      <c r="F5662"/>
      <c r="G5662" s="5"/>
      <c r="I5662" s="232"/>
    </row>
    <row r="5663" spans="1:9" x14ac:dyDescent="0.25">
      <c r="A5663" s="565"/>
      <c r="B5663" s="565"/>
      <c r="C5663" s="565"/>
      <c r="D5663" s="564"/>
      <c r="E5663" s="5"/>
      <c r="F5663"/>
      <c r="G5663" s="5"/>
      <c r="I5663" s="232"/>
    </row>
    <row r="5664" spans="1:9" x14ac:dyDescent="0.25">
      <c r="A5664" s="565"/>
      <c r="B5664" s="565"/>
      <c r="C5664" s="565"/>
      <c r="D5664" s="564"/>
      <c r="E5664" s="5"/>
      <c r="F5664"/>
      <c r="G5664" s="5"/>
      <c r="I5664" s="232"/>
    </row>
    <row r="5665" spans="1:9" x14ac:dyDescent="0.25">
      <c r="A5665" s="565"/>
      <c r="B5665" s="565"/>
      <c r="C5665" s="565"/>
      <c r="D5665" s="564"/>
      <c r="E5665" s="5"/>
      <c r="F5665"/>
      <c r="G5665" s="5"/>
      <c r="I5665" s="232"/>
    </row>
    <row r="5666" spans="1:9" x14ac:dyDescent="0.25">
      <c r="A5666" s="565"/>
      <c r="B5666" s="565"/>
      <c r="C5666" s="565"/>
      <c r="D5666" s="564"/>
      <c r="E5666" s="5"/>
      <c r="F5666"/>
      <c r="G5666" s="5"/>
      <c r="I5666" s="232"/>
    </row>
    <row r="5667" spans="1:9" x14ac:dyDescent="0.25">
      <c r="A5667" s="565"/>
      <c r="B5667" s="565"/>
      <c r="C5667" s="565"/>
      <c r="D5667" s="564"/>
      <c r="E5667" s="5"/>
      <c r="F5667"/>
      <c r="G5667" s="5"/>
      <c r="I5667" s="232"/>
    </row>
    <row r="5668" spans="1:9" x14ac:dyDescent="0.25">
      <c r="A5668" s="565"/>
      <c r="B5668" s="565"/>
      <c r="C5668" s="565"/>
      <c r="D5668" s="564"/>
      <c r="E5668" s="5"/>
      <c r="F5668"/>
      <c r="G5668" s="5"/>
      <c r="I5668" s="232"/>
    </row>
    <row r="5669" spans="1:9" x14ac:dyDescent="0.25">
      <c r="A5669" s="565"/>
      <c r="B5669" s="565"/>
      <c r="C5669" s="565"/>
      <c r="D5669" s="564"/>
      <c r="E5669" s="5"/>
      <c r="F5669"/>
      <c r="G5669" s="5"/>
      <c r="I5669" s="232"/>
    </row>
    <row r="5670" spans="1:9" x14ac:dyDescent="0.25">
      <c r="A5670" s="565"/>
      <c r="B5670" s="565"/>
      <c r="C5670" s="565"/>
      <c r="D5670" s="564"/>
      <c r="E5670" s="5"/>
      <c r="F5670"/>
      <c r="G5670" s="5"/>
      <c r="I5670" s="232"/>
    </row>
    <row r="5671" spans="1:9" x14ac:dyDescent="0.25">
      <c r="A5671" s="565"/>
      <c r="B5671" s="565"/>
      <c r="C5671" s="565"/>
      <c r="D5671" s="564"/>
      <c r="E5671" s="5"/>
      <c r="F5671"/>
      <c r="G5671" s="5"/>
      <c r="I5671" s="232"/>
    </row>
    <row r="5672" spans="1:9" x14ac:dyDescent="0.25">
      <c r="A5672" s="565"/>
      <c r="B5672" s="565"/>
      <c r="C5672" s="565"/>
      <c r="D5672" s="564"/>
      <c r="E5672" s="5"/>
      <c r="F5672"/>
      <c r="G5672" s="5"/>
      <c r="I5672" s="232"/>
    </row>
    <row r="5673" spans="1:9" x14ac:dyDescent="0.25">
      <c r="A5673" s="565"/>
      <c r="B5673" s="565"/>
      <c r="C5673" s="565"/>
      <c r="D5673" s="564"/>
      <c r="E5673" s="5"/>
      <c r="F5673"/>
      <c r="G5673" s="5"/>
      <c r="I5673" s="232"/>
    </row>
    <row r="5674" spans="1:9" x14ac:dyDescent="0.25">
      <c r="A5674" s="565"/>
      <c r="B5674" s="565"/>
      <c r="C5674" s="565"/>
      <c r="D5674" s="564"/>
      <c r="E5674" s="5"/>
      <c r="F5674"/>
      <c r="G5674" s="5"/>
      <c r="I5674" s="232"/>
    </row>
    <row r="5675" spans="1:9" x14ac:dyDescent="0.25">
      <c r="A5675" s="565"/>
      <c r="B5675" s="565"/>
      <c r="C5675" s="565"/>
      <c r="D5675" s="564"/>
      <c r="E5675" s="5"/>
      <c r="F5675"/>
      <c r="G5675" s="5"/>
      <c r="I5675" s="232"/>
    </row>
    <row r="5676" spans="1:9" x14ac:dyDescent="0.25">
      <c r="A5676" s="565"/>
      <c r="B5676" s="565"/>
      <c r="C5676" s="565"/>
      <c r="D5676" s="564"/>
      <c r="E5676" s="5"/>
      <c r="F5676"/>
      <c r="G5676" s="5"/>
      <c r="I5676" s="232"/>
    </row>
    <row r="5677" spans="1:9" x14ac:dyDescent="0.25">
      <c r="A5677" s="565"/>
      <c r="B5677" s="565"/>
      <c r="C5677" s="565"/>
      <c r="D5677" s="564"/>
      <c r="E5677" s="5"/>
      <c r="F5677"/>
      <c r="G5677" s="5"/>
      <c r="I5677" s="232"/>
    </row>
    <row r="5678" spans="1:9" x14ac:dyDescent="0.25">
      <c r="A5678" s="565"/>
      <c r="B5678" s="565"/>
      <c r="C5678" s="565"/>
      <c r="D5678" s="564"/>
      <c r="E5678" s="5"/>
      <c r="F5678"/>
      <c r="G5678" s="5"/>
      <c r="I5678" s="232"/>
    </row>
    <row r="5679" spans="1:9" x14ac:dyDescent="0.25">
      <c r="A5679" s="565"/>
      <c r="B5679" s="565"/>
      <c r="C5679" s="565"/>
      <c r="D5679" s="564"/>
      <c r="E5679" s="5"/>
      <c r="F5679"/>
      <c r="G5679" s="5"/>
      <c r="I5679" s="232"/>
    </row>
    <row r="5680" spans="1:9" x14ac:dyDescent="0.25">
      <c r="A5680" s="565"/>
      <c r="B5680" s="565"/>
      <c r="C5680" s="565"/>
      <c r="D5680" s="564"/>
      <c r="E5680" s="5"/>
      <c r="F5680"/>
      <c r="G5680" s="5"/>
      <c r="I5680" s="232"/>
    </row>
    <row r="5681" spans="1:9" x14ac:dyDescent="0.25">
      <c r="A5681" s="565"/>
      <c r="B5681" s="565"/>
      <c r="C5681" s="565"/>
      <c r="D5681" s="564"/>
      <c r="E5681" s="5"/>
      <c r="F5681"/>
      <c r="G5681" s="5"/>
      <c r="I5681" s="232"/>
    </row>
    <row r="5682" spans="1:9" x14ac:dyDescent="0.25">
      <c r="A5682" s="565"/>
      <c r="B5682" s="565"/>
      <c r="C5682" s="565"/>
      <c r="D5682" s="564"/>
      <c r="E5682" s="5"/>
      <c r="F5682"/>
      <c r="G5682" s="5"/>
      <c r="I5682" s="232"/>
    </row>
    <row r="5683" spans="1:9" x14ac:dyDescent="0.25">
      <c r="A5683" s="565"/>
      <c r="B5683" s="565"/>
      <c r="C5683" s="565"/>
      <c r="D5683" s="564"/>
      <c r="E5683" s="5"/>
      <c r="F5683"/>
      <c r="G5683" s="5"/>
      <c r="I5683" s="232"/>
    </row>
    <row r="5684" spans="1:9" x14ac:dyDescent="0.25">
      <c r="A5684" s="565"/>
      <c r="B5684" s="565"/>
      <c r="C5684" s="565"/>
      <c r="D5684" s="564"/>
      <c r="E5684" s="5"/>
      <c r="F5684"/>
      <c r="G5684" s="5"/>
      <c r="I5684" s="232"/>
    </row>
    <row r="5685" spans="1:9" x14ac:dyDescent="0.25">
      <c r="A5685" s="565"/>
      <c r="B5685" s="565"/>
      <c r="C5685" s="565"/>
      <c r="D5685" s="564"/>
      <c r="E5685" s="5"/>
      <c r="F5685"/>
      <c r="G5685" s="5"/>
      <c r="I5685" s="232"/>
    </row>
    <row r="5686" spans="1:9" x14ac:dyDescent="0.25">
      <c r="A5686" s="565"/>
      <c r="B5686" s="565"/>
      <c r="C5686" s="565"/>
      <c r="D5686" s="564"/>
      <c r="E5686" s="5"/>
      <c r="F5686"/>
      <c r="G5686" s="5"/>
      <c r="I5686" s="232"/>
    </row>
    <row r="5687" spans="1:9" x14ac:dyDescent="0.25">
      <c r="A5687" s="565"/>
      <c r="B5687" s="565"/>
      <c r="C5687" s="565"/>
      <c r="D5687" s="564"/>
      <c r="E5687" s="5"/>
      <c r="F5687"/>
      <c r="G5687" s="5"/>
      <c r="I5687" s="232"/>
    </row>
    <row r="5688" spans="1:9" x14ac:dyDescent="0.25">
      <c r="A5688" s="565"/>
      <c r="B5688" s="565"/>
      <c r="C5688" s="565"/>
      <c r="D5688" s="564"/>
      <c r="E5688" s="5"/>
      <c r="F5688"/>
      <c r="G5688" s="5"/>
      <c r="I5688" s="232"/>
    </row>
    <row r="5689" spans="1:9" x14ac:dyDescent="0.25">
      <c r="A5689" s="565"/>
      <c r="B5689" s="565"/>
      <c r="C5689" s="565"/>
      <c r="D5689" s="564"/>
      <c r="E5689" s="5"/>
      <c r="F5689"/>
      <c r="G5689" s="5"/>
      <c r="I5689" s="232"/>
    </row>
    <row r="5690" spans="1:9" x14ac:dyDescent="0.25">
      <c r="A5690" s="565"/>
      <c r="B5690" s="565"/>
      <c r="C5690" s="565"/>
      <c r="D5690" s="564"/>
      <c r="E5690" s="5"/>
      <c r="F5690"/>
      <c r="G5690" s="5"/>
      <c r="I5690" s="232"/>
    </row>
    <row r="5691" spans="1:9" x14ac:dyDescent="0.25">
      <c r="A5691" s="565"/>
      <c r="B5691" s="565"/>
      <c r="C5691" s="565"/>
      <c r="D5691" s="564"/>
      <c r="E5691" s="5"/>
      <c r="F5691"/>
      <c r="G5691" s="5"/>
      <c r="I5691" s="232"/>
    </row>
    <row r="5692" spans="1:9" x14ac:dyDescent="0.25">
      <c r="A5692" s="565"/>
      <c r="B5692" s="565"/>
      <c r="C5692" s="565"/>
      <c r="D5692" s="564"/>
      <c r="E5692" s="5"/>
      <c r="F5692"/>
      <c r="G5692" s="5"/>
      <c r="I5692" s="232"/>
    </row>
    <row r="5693" spans="1:9" x14ac:dyDescent="0.25">
      <c r="A5693" s="565"/>
      <c r="B5693" s="565"/>
      <c r="C5693" s="565"/>
      <c r="D5693" s="564"/>
      <c r="E5693" s="5"/>
      <c r="F5693"/>
      <c r="G5693" s="5"/>
      <c r="I5693" s="232"/>
    </row>
    <row r="5694" spans="1:9" x14ac:dyDescent="0.25">
      <c r="A5694" s="565"/>
      <c r="B5694" s="565"/>
      <c r="C5694" s="565"/>
      <c r="D5694" s="564"/>
      <c r="E5694" s="5"/>
      <c r="F5694"/>
      <c r="G5694" s="5"/>
      <c r="I5694" s="232"/>
    </row>
    <row r="5695" spans="1:9" x14ac:dyDescent="0.25">
      <c r="A5695" s="565"/>
      <c r="B5695" s="565"/>
      <c r="C5695" s="565"/>
      <c r="D5695" s="564"/>
      <c r="E5695" s="5"/>
      <c r="F5695"/>
      <c r="G5695" s="5"/>
      <c r="I5695" s="232"/>
    </row>
    <row r="5696" spans="1:9" x14ac:dyDescent="0.25">
      <c r="A5696" s="565"/>
      <c r="B5696" s="565"/>
      <c r="C5696" s="565"/>
      <c r="D5696" s="564"/>
      <c r="E5696" s="5"/>
      <c r="F5696"/>
      <c r="G5696" s="5"/>
      <c r="I5696" s="232"/>
    </row>
    <row r="5697" spans="1:9" x14ac:dyDescent="0.25">
      <c r="A5697" s="565"/>
      <c r="B5697" s="565"/>
      <c r="C5697" s="565"/>
      <c r="D5697" s="564"/>
      <c r="E5697" s="5"/>
      <c r="F5697"/>
      <c r="G5697" s="5"/>
      <c r="I5697" s="232"/>
    </row>
    <row r="5698" spans="1:9" x14ac:dyDescent="0.25">
      <c r="A5698" s="565"/>
      <c r="B5698" s="565"/>
      <c r="C5698" s="565"/>
      <c r="D5698" s="564"/>
      <c r="E5698" s="5"/>
      <c r="F5698"/>
      <c r="G5698" s="5"/>
      <c r="I5698" s="232"/>
    </row>
    <row r="5699" spans="1:9" x14ac:dyDescent="0.25">
      <c r="A5699" s="565"/>
      <c r="B5699" s="565"/>
      <c r="C5699" s="565"/>
      <c r="D5699" s="564"/>
      <c r="E5699" s="5"/>
      <c r="F5699"/>
      <c r="G5699" s="5"/>
      <c r="I5699" s="232"/>
    </row>
    <row r="5700" spans="1:9" x14ac:dyDescent="0.25">
      <c r="A5700" s="565"/>
      <c r="B5700" s="565"/>
      <c r="C5700" s="565"/>
      <c r="D5700" s="564"/>
      <c r="E5700" s="5"/>
      <c r="F5700"/>
      <c r="G5700" s="5"/>
      <c r="I5700" s="232"/>
    </row>
    <row r="5701" spans="1:9" x14ac:dyDescent="0.25">
      <c r="A5701" s="565"/>
      <c r="B5701" s="565"/>
      <c r="C5701" s="565"/>
      <c r="D5701" s="564"/>
      <c r="E5701" s="5"/>
      <c r="F5701"/>
      <c r="G5701" s="5"/>
      <c r="I5701" s="232"/>
    </row>
    <row r="5702" spans="1:9" x14ac:dyDescent="0.25">
      <c r="A5702" s="565"/>
      <c r="B5702" s="565"/>
      <c r="C5702" s="565"/>
      <c r="D5702" s="564"/>
      <c r="E5702" s="5"/>
      <c r="F5702"/>
      <c r="G5702" s="5"/>
      <c r="I5702" s="232"/>
    </row>
    <row r="5703" spans="1:9" x14ac:dyDescent="0.25">
      <c r="A5703" s="565"/>
      <c r="B5703" s="565"/>
      <c r="C5703" s="565"/>
      <c r="D5703" s="564"/>
      <c r="E5703" s="5"/>
      <c r="F5703"/>
      <c r="G5703" s="5"/>
      <c r="I5703" s="232"/>
    </row>
    <row r="5704" spans="1:9" x14ac:dyDescent="0.25">
      <c r="A5704" s="565"/>
      <c r="B5704" s="565"/>
      <c r="C5704" s="565"/>
      <c r="D5704" s="564"/>
      <c r="E5704" s="5"/>
      <c r="F5704"/>
      <c r="G5704" s="5"/>
      <c r="I5704" s="232"/>
    </row>
    <row r="5705" spans="1:9" x14ac:dyDescent="0.25">
      <c r="A5705" s="565"/>
      <c r="B5705" s="565"/>
      <c r="C5705" s="565"/>
      <c r="D5705" s="564"/>
      <c r="E5705" s="5"/>
      <c r="F5705"/>
      <c r="G5705" s="5"/>
      <c r="I5705" s="232"/>
    </row>
    <row r="5706" spans="1:9" x14ac:dyDescent="0.25">
      <c r="A5706" s="565"/>
      <c r="B5706" s="565"/>
      <c r="C5706" s="565"/>
      <c r="D5706" s="564"/>
      <c r="E5706" s="5"/>
      <c r="F5706"/>
      <c r="G5706" s="5"/>
      <c r="I5706" s="232"/>
    </row>
    <row r="5707" spans="1:9" x14ac:dyDescent="0.25">
      <c r="A5707" s="565"/>
      <c r="B5707" s="565"/>
      <c r="C5707" s="565"/>
      <c r="D5707" s="564"/>
      <c r="E5707" s="5"/>
      <c r="F5707"/>
      <c r="G5707" s="5"/>
      <c r="I5707" s="232"/>
    </row>
    <row r="5708" spans="1:9" x14ac:dyDescent="0.25">
      <c r="A5708" s="565"/>
      <c r="B5708" s="565"/>
      <c r="C5708" s="565"/>
      <c r="D5708" s="564"/>
      <c r="E5708" s="5"/>
      <c r="F5708"/>
      <c r="G5708" s="5"/>
      <c r="I5708" s="232"/>
    </row>
    <row r="5709" spans="1:9" x14ac:dyDescent="0.25">
      <c r="A5709" s="565"/>
      <c r="B5709" s="565"/>
      <c r="C5709" s="565"/>
      <c r="D5709" s="564"/>
      <c r="E5709" s="5"/>
      <c r="F5709"/>
      <c r="G5709" s="5"/>
      <c r="I5709" s="232"/>
    </row>
    <row r="5710" spans="1:9" x14ac:dyDescent="0.25">
      <c r="A5710" s="565"/>
      <c r="B5710" s="565"/>
      <c r="C5710" s="565"/>
      <c r="D5710" s="564"/>
      <c r="E5710" s="5"/>
      <c r="F5710"/>
      <c r="G5710" s="5"/>
      <c r="I5710" s="232"/>
    </row>
    <row r="5711" spans="1:9" x14ac:dyDescent="0.25">
      <c r="A5711" s="565"/>
      <c r="B5711" s="565"/>
      <c r="C5711" s="565"/>
      <c r="D5711" s="564"/>
      <c r="E5711" s="5"/>
      <c r="F5711"/>
      <c r="G5711" s="5"/>
      <c r="I5711" s="232"/>
    </row>
    <row r="5712" spans="1:9" x14ac:dyDescent="0.25">
      <c r="A5712" s="565"/>
      <c r="B5712" s="565"/>
      <c r="C5712" s="565"/>
      <c r="D5712" s="564"/>
      <c r="E5712" s="5"/>
      <c r="F5712"/>
      <c r="G5712" s="5"/>
      <c r="I5712" s="232"/>
    </row>
    <row r="5713" spans="1:9" x14ac:dyDescent="0.25">
      <c r="A5713" s="565"/>
      <c r="B5713" s="565"/>
      <c r="C5713" s="565"/>
      <c r="D5713" s="564"/>
      <c r="E5713" s="5"/>
      <c r="F5713"/>
      <c r="G5713" s="5"/>
      <c r="I5713" s="232"/>
    </row>
    <row r="5714" spans="1:9" x14ac:dyDescent="0.25">
      <c r="A5714" s="565"/>
      <c r="B5714" s="565"/>
      <c r="C5714" s="565"/>
      <c r="D5714" s="564"/>
      <c r="E5714" s="5"/>
      <c r="F5714"/>
      <c r="G5714" s="5"/>
      <c r="I5714" s="232"/>
    </row>
    <row r="5715" spans="1:9" x14ac:dyDescent="0.25">
      <c r="A5715" s="565"/>
      <c r="B5715" s="565"/>
      <c r="C5715" s="565"/>
      <c r="D5715" s="564"/>
      <c r="E5715" s="5"/>
      <c r="F5715"/>
      <c r="G5715" s="5"/>
      <c r="I5715" s="232"/>
    </row>
    <row r="5716" spans="1:9" x14ac:dyDescent="0.25">
      <c r="A5716" s="565"/>
      <c r="B5716" s="565"/>
      <c r="C5716" s="565"/>
      <c r="D5716" s="564"/>
      <c r="E5716" s="5"/>
      <c r="F5716"/>
      <c r="G5716" s="5"/>
      <c r="I5716" s="232"/>
    </row>
    <row r="5717" spans="1:9" x14ac:dyDescent="0.25">
      <c r="A5717" s="565"/>
      <c r="B5717" s="565"/>
      <c r="C5717" s="565"/>
      <c r="D5717" s="564"/>
      <c r="E5717" s="5"/>
      <c r="F5717"/>
      <c r="G5717" s="5"/>
      <c r="I5717" s="232"/>
    </row>
    <row r="5718" spans="1:9" x14ac:dyDescent="0.25">
      <c r="A5718" s="565"/>
      <c r="B5718" s="565"/>
      <c r="C5718" s="565"/>
      <c r="D5718" s="564"/>
      <c r="E5718" s="5"/>
      <c r="F5718"/>
      <c r="G5718" s="5"/>
      <c r="I5718" s="232"/>
    </row>
    <row r="5719" spans="1:9" x14ac:dyDescent="0.25">
      <c r="A5719" s="565"/>
      <c r="B5719" s="565"/>
      <c r="C5719" s="565"/>
      <c r="D5719" s="564"/>
      <c r="E5719" s="5"/>
      <c r="F5719"/>
      <c r="G5719" s="5"/>
      <c r="I5719" s="232"/>
    </row>
    <row r="5720" spans="1:9" x14ac:dyDescent="0.25">
      <c r="A5720" s="565"/>
      <c r="B5720" s="565"/>
      <c r="C5720" s="565"/>
      <c r="D5720" s="564"/>
      <c r="E5720" s="5"/>
      <c r="F5720"/>
      <c r="G5720" s="5"/>
      <c r="I5720" s="232"/>
    </row>
    <row r="5721" spans="1:9" x14ac:dyDescent="0.25">
      <c r="A5721" s="565"/>
      <c r="B5721" s="565"/>
      <c r="C5721" s="565"/>
      <c r="D5721" s="564"/>
      <c r="E5721" s="5"/>
      <c r="F5721"/>
      <c r="G5721" s="5"/>
      <c r="I5721" s="232"/>
    </row>
    <row r="5722" spans="1:9" x14ac:dyDescent="0.25">
      <c r="A5722" s="565"/>
      <c r="B5722" s="565"/>
      <c r="C5722" s="565"/>
      <c r="D5722" s="564"/>
      <c r="E5722" s="5"/>
      <c r="F5722"/>
      <c r="G5722" s="5"/>
      <c r="I5722" s="232"/>
    </row>
    <row r="5723" spans="1:9" x14ac:dyDescent="0.25">
      <c r="A5723" s="565"/>
      <c r="B5723" s="565"/>
      <c r="C5723" s="565"/>
      <c r="D5723" s="564"/>
      <c r="E5723" s="5"/>
      <c r="F5723"/>
      <c r="G5723" s="5"/>
      <c r="I5723" s="232"/>
    </row>
    <row r="5724" spans="1:9" x14ac:dyDescent="0.25">
      <c r="A5724" s="565"/>
      <c r="B5724" s="565"/>
      <c r="C5724" s="565"/>
      <c r="D5724" s="564"/>
      <c r="E5724" s="5"/>
      <c r="F5724"/>
      <c r="G5724" s="5"/>
      <c r="I5724" s="232"/>
    </row>
    <row r="5725" spans="1:9" x14ac:dyDescent="0.25">
      <c r="A5725" s="565"/>
      <c r="B5725" s="565"/>
      <c r="C5725" s="565"/>
      <c r="D5725" s="564"/>
      <c r="E5725" s="5"/>
      <c r="F5725"/>
      <c r="G5725" s="5"/>
      <c r="I5725" s="232"/>
    </row>
    <row r="5726" spans="1:9" x14ac:dyDescent="0.25">
      <c r="A5726" s="565"/>
      <c r="B5726" s="565"/>
      <c r="C5726" s="565"/>
      <c r="D5726" s="564"/>
      <c r="E5726" s="5"/>
      <c r="F5726"/>
      <c r="G5726" s="5"/>
      <c r="I5726" s="232"/>
    </row>
    <row r="5727" spans="1:9" x14ac:dyDescent="0.25">
      <c r="A5727" s="565"/>
      <c r="B5727" s="565"/>
      <c r="C5727" s="565"/>
      <c r="D5727" s="564"/>
      <c r="E5727" s="5"/>
      <c r="F5727"/>
      <c r="G5727" s="5"/>
      <c r="I5727" s="232"/>
    </row>
    <row r="5728" spans="1:9" x14ac:dyDescent="0.25">
      <c r="A5728" s="565"/>
      <c r="B5728" s="565"/>
      <c r="C5728" s="565"/>
      <c r="D5728" s="564"/>
      <c r="E5728" s="5"/>
      <c r="F5728"/>
      <c r="G5728" s="5"/>
      <c r="I5728" s="232"/>
    </row>
    <row r="5729" spans="1:9" x14ac:dyDescent="0.25">
      <c r="A5729" s="565"/>
      <c r="B5729" s="565"/>
      <c r="C5729" s="565"/>
      <c r="D5729" s="564"/>
      <c r="E5729" s="5"/>
      <c r="F5729"/>
      <c r="G5729" s="5"/>
      <c r="I5729" s="232"/>
    </row>
    <row r="5730" spans="1:9" x14ac:dyDescent="0.25">
      <c r="A5730" s="565"/>
      <c r="B5730" s="565"/>
      <c r="C5730" s="565"/>
      <c r="D5730" s="564"/>
      <c r="E5730" s="5"/>
      <c r="F5730"/>
      <c r="G5730" s="5"/>
      <c r="I5730" s="232"/>
    </row>
    <row r="5731" spans="1:9" x14ac:dyDescent="0.25">
      <c r="A5731" s="565"/>
      <c r="B5731" s="565"/>
      <c r="C5731" s="565"/>
      <c r="D5731" s="564"/>
      <c r="E5731" s="5"/>
      <c r="F5731"/>
      <c r="G5731" s="5"/>
      <c r="I5731" s="232"/>
    </row>
    <row r="5732" spans="1:9" x14ac:dyDescent="0.25">
      <c r="A5732" s="565"/>
      <c r="B5732" s="565"/>
      <c r="C5732" s="565"/>
      <c r="D5732" s="564"/>
      <c r="E5732" s="5"/>
      <c r="F5732"/>
      <c r="G5732" s="5"/>
      <c r="I5732" s="232"/>
    </row>
    <row r="5733" spans="1:9" x14ac:dyDescent="0.25">
      <c r="A5733" s="565"/>
      <c r="B5733" s="565"/>
      <c r="C5733" s="565"/>
      <c r="D5733" s="564"/>
      <c r="E5733" s="5"/>
      <c r="F5733"/>
      <c r="G5733" s="5"/>
      <c r="I5733" s="232"/>
    </row>
    <row r="5734" spans="1:9" x14ac:dyDescent="0.25">
      <c r="A5734" s="565"/>
      <c r="B5734" s="565"/>
      <c r="C5734" s="565"/>
      <c r="D5734" s="564"/>
      <c r="E5734" s="5"/>
      <c r="F5734"/>
      <c r="G5734" s="5"/>
      <c r="I5734" s="232"/>
    </row>
    <row r="5735" spans="1:9" x14ac:dyDescent="0.25">
      <c r="A5735" s="565"/>
      <c r="B5735" s="565"/>
      <c r="C5735" s="565"/>
      <c r="D5735" s="564"/>
      <c r="E5735" s="5"/>
      <c r="F5735"/>
      <c r="G5735" s="5"/>
      <c r="I5735" s="232"/>
    </row>
    <row r="5736" spans="1:9" x14ac:dyDescent="0.25">
      <c r="A5736" s="565"/>
      <c r="B5736" s="565"/>
      <c r="C5736" s="565"/>
      <c r="D5736" s="564"/>
      <c r="E5736" s="5"/>
      <c r="F5736"/>
      <c r="G5736" s="5"/>
      <c r="I5736" s="232"/>
    </row>
    <row r="5737" spans="1:9" x14ac:dyDescent="0.25">
      <c r="A5737" s="565"/>
      <c r="B5737" s="565"/>
      <c r="C5737" s="565"/>
      <c r="D5737" s="564"/>
      <c r="E5737" s="5"/>
      <c r="F5737"/>
      <c r="G5737" s="5"/>
      <c r="I5737" s="232"/>
    </row>
    <row r="5738" spans="1:9" x14ac:dyDescent="0.25">
      <c r="A5738" s="565"/>
      <c r="B5738" s="565"/>
      <c r="C5738" s="565"/>
      <c r="D5738" s="564"/>
      <c r="E5738" s="5"/>
      <c r="F5738"/>
      <c r="G5738" s="5"/>
      <c r="I5738" s="232"/>
    </row>
    <row r="5739" spans="1:9" x14ac:dyDescent="0.25">
      <c r="A5739" s="565"/>
      <c r="B5739" s="565"/>
      <c r="C5739" s="565"/>
      <c r="D5739" s="564"/>
      <c r="E5739" s="5"/>
      <c r="F5739"/>
      <c r="G5739" s="5"/>
      <c r="I5739" s="232"/>
    </row>
    <row r="5740" spans="1:9" x14ac:dyDescent="0.25">
      <c r="A5740" s="565"/>
      <c r="B5740" s="565"/>
      <c r="C5740" s="565"/>
      <c r="D5740" s="564"/>
      <c r="E5740" s="5"/>
      <c r="F5740"/>
      <c r="G5740" s="5"/>
      <c r="I5740" s="232"/>
    </row>
    <row r="5741" spans="1:9" x14ac:dyDescent="0.25">
      <c r="A5741" s="565"/>
      <c r="B5741" s="565"/>
      <c r="C5741" s="565"/>
      <c r="D5741" s="564"/>
      <c r="E5741" s="5"/>
      <c r="F5741"/>
      <c r="G5741" s="5"/>
      <c r="I5741" s="232"/>
    </row>
    <row r="5742" spans="1:9" x14ac:dyDescent="0.25">
      <c r="A5742" s="565"/>
      <c r="B5742" s="565"/>
      <c r="C5742" s="565"/>
      <c r="D5742" s="564"/>
      <c r="E5742" s="5"/>
      <c r="F5742"/>
      <c r="G5742" s="5"/>
      <c r="I5742" s="232"/>
    </row>
    <row r="5743" spans="1:9" x14ac:dyDescent="0.25">
      <c r="A5743" s="565"/>
      <c r="B5743" s="565"/>
      <c r="C5743" s="565"/>
      <c r="D5743" s="564"/>
      <c r="E5743" s="5"/>
      <c r="F5743"/>
      <c r="G5743" s="5"/>
      <c r="I5743" s="232"/>
    </row>
    <row r="5744" spans="1:9" x14ac:dyDescent="0.25">
      <c r="A5744" s="565"/>
      <c r="B5744" s="565"/>
      <c r="C5744" s="565"/>
      <c r="D5744" s="564"/>
      <c r="E5744" s="5"/>
      <c r="F5744"/>
      <c r="G5744" s="5"/>
      <c r="I5744" s="232"/>
    </row>
    <row r="5745" spans="1:9" x14ac:dyDescent="0.25">
      <c r="A5745" s="565"/>
      <c r="B5745" s="565"/>
      <c r="C5745" s="565"/>
      <c r="D5745" s="564"/>
      <c r="E5745" s="5"/>
      <c r="F5745"/>
      <c r="G5745" s="5"/>
      <c r="I5745" s="232"/>
    </row>
    <row r="5746" spans="1:9" x14ac:dyDescent="0.25">
      <c r="A5746" s="565"/>
      <c r="B5746" s="565"/>
      <c r="C5746" s="565"/>
      <c r="D5746" s="564"/>
      <c r="E5746" s="5"/>
      <c r="F5746"/>
      <c r="G5746" s="5"/>
      <c r="I5746" s="232"/>
    </row>
    <row r="5747" spans="1:9" x14ac:dyDescent="0.25">
      <c r="A5747" s="565"/>
      <c r="B5747" s="565"/>
      <c r="C5747" s="565"/>
      <c r="D5747" s="564"/>
      <c r="E5747" s="5"/>
      <c r="F5747"/>
      <c r="G5747" s="5"/>
      <c r="I5747" s="232"/>
    </row>
    <row r="5748" spans="1:9" x14ac:dyDescent="0.25">
      <c r="A5748" s="565"/>
      <c r="B5748" s="565"/>
      <c r="C5748" s="565"/>
      <c r="D5748" s="564"/>
      <c r="E5748" s="5"/>
      <c r="F5748"/>
      <c r="G5748" s="5"/>
      <c r="I5748" s="232"/>
    </row>
    <row r="5749" spans="1:9" x14ac:dyDescent="0.25">
      <c r="A5749" s="565"/>
      <c r="B5749" s="565"/>
      <c r="C5749" s="565"/>
      <c r="D5749" s="564"/>
      <c r="E5749" s="5"/>
      <c r="F5749"/>
      <c r="G5749" s="5"/>
      <c r="I5749" s="232"/>
    </row>
    <row r="5750" spans="1:9" x14ac:dyDescent="0.25">
      <c r="A5750" s="565"/>
      <c r="B5750" s="565"/>
      <c r="C5750" s="565"/>
      <c r="D5750" s="564"/>
      <c r="E5750" s="5"/>
      <c r="F5750"/>
      <c r="G5750" s="5"/>
      <c r="I5750" s="232"/>
    </row>
    <row r="5751" spans="1:9" x14ac:dyDescent="0.25">
      <c r="A5751" s="565"/>
      <c r="B5751" s="565"/>
      <c r="C5751" s="565"/>
      <c r="D5751" s="564"/>
      <c r="E5751" s="5"/>
      <c r="F5751"/>
      <c r="G5751" s="5"/>
      <c r="I5751" s="232"/>
    </row>
    <row r="5752" spans="1:9" x14ac:dyDescent="0.25">
      <c r="A5752" s="565"/>
      <c r="B5752" s="565"/>
      <c r="C5752" s="565"/>
      <c r="D5752" s="564"/>
      <c r="E5752" s="5"/>
      <c r="F5752"/>
      <c r="G5752" s="5"/>
      <c r="I5752" s="232"/>
    </row>
    <row r="5753" spans="1:9" x14ac:dyDescent="0.25">
      <c r="A5753" s="565"/>
      <c r="B5753" s="565"/>
      <c r="C5753" s="565"/>
      <c r="D5753" s="564"/>
      <c r="E5753" s="5"/>
      <c r="F5753"/>
      <c r="G5753" s="5"/>
      <c r="I5753" s="232"/>
    </row>
    <row r="5754" spans="1:9" x14ac:dyDescent="0.25">
      <c r="A5754" s="565"/>
      <c r="B5754" s="565"/>
      <c r="C5754" s="565"/>
      <c r="D5754" s="564"/>
      <c r="E5754" s="5"/>
      <c r="F5754"/>
      <c r="G5754" s="5"/>
      <c r="I5754" s="232"/>
    </row>
    <row r="5755" spans="1:9" x14ac:dyDescent="0.25">
      <c r="A5755" s="565"/>
      <c r="B5755" s="565"/>
      <c r="C5755" s="565"/>
      <c r="D5755" s="564"/>
      <c r="E5755" s="5"/>
      <c r="F5755"/>
      <c r="G5755" s="5"/>
      <c r="I5755" s="232"/>
    </row>
    <row r="5756" spans="1:9" x14ac:dyDescent="0.25">
      <c r="A5756" s="565"/>
      <c r="B5756" s="565"/>
      <c r="C5756" s="565"/>
      <c r="D5756" s="564"/>
      <c r="E5756" s="5"/>
      <c r="F5756"/>
      <c r="G5756" s="5"/>
      <c r="I5756" s="232"/>
    </row>
    <row r="5757" spans="1:9" x14ac:dyDescent="0.25">
      <c r="A5757" s="565"/>
      <c r="B5757" s="565"/>
      <c r="C5757" s="565"/>
      <c r="D5757" s="564"/>
      <c r="E5757" s="5"/>
      <c r="F5757"/>
      <c r="G5757" s="5"/>
      <c r="I5757" s="232"/>
    </row>
    <row r="5758" spans="1:9" x14ac:dyDescent="0.25">
      <c r="A5758" s="565"/>
      <c r="B5758" s="565"/>
      <c r="C5758" s="565"/>
      <c r="D5758" s="564"/>
      <c r="E5758" s="5"/>
      <c r="F5758"/>
      <c r="G5758" s="5"/>
      <c r="I5758" s="232"/>
    </row>
    <row r="5759" spans="1:9" x14ac:dyDescent="0.25">
      <c r="A5759" s="565"/>
      <c r="B5759" s="565"/>
      <c r="C5759" s="565"/>
      <c r="D5759" s="564"/>
      <c r="E5759" s="5"/>
      <c r="F5759"/>
      <c r="G5759" s="5"/>
      <c r="I5759" s="232"/>
    </row>
    <row r="5760" spans="1:9" x14ac:dyDescent="0.25">
      <c r="A5760" s="566"/>
      <c r="B5760" s="565"/>
      <c r="C5760" s="565"/>
      <c r="D5760" s="564"/>
      <c r="E5760" s="5"/>
      <c r="F5760"/>
      <c r="G5760" s="5"/>
      <c r="I5760" s="232"/>
    </row>
    <row r="5761" spans="1:9" x14ac:dyDescent="0.25">
      <c r="A5761" s="565"/>
      <c r="B5761" s="565"/>
      <c r="C5761" s="565"/>
      <c r="D5761" s="564"/>
      <c r="E5761" s="5"/>
      <c r="F5761"/>
      <c r="G5761" s="5"/>
      <c r="I5761" s="232"/>
    </row>
    <row r="5762" spans="1:9" x14ac:dyDescent="0.25">
      <c r="A5762" s="565"/>
      <c r="B5762" s="565"/>
      <c r="C5762" s="565"/>
      <c r="D5762" s="564"/>
      <c r="E5762" s="5"/>
      <c r="F5762"/>
      <c r="G5762" s="5"/>
      <c r="I5762" s="232"/>
    </row>
    <row r="5763" spans="1:9" x14ac:dyDescent="0.25">
      <c r="A5763" s="565"/>
      <c r="B5763" s="565"/>
      <c r="C5763" s="565"/>
      <c r="D5763" s="564"/>
      <c r="E5763" s="5"/>
      <c r="F5763"/>
      <c r="G5763" s="5"/>
      <c r="I5763" s="232"/>
    </row>
    <row r="5764" spans="1:9" x14ac:dyDescent="0.25">
      <c r="A5764" s="565"/>
      <c r="B5764" s="565"/>
      <c r="C5764" s="565"/>
      <c r="D5764" s="564"/>
      <c r="E5764" s="5"/>
      <c r="F5764"/>
      <c r="G5764" s="5"/>
      <c r="I5764" s="232"/>
    </row>
    <row r="5765" spans="1:9" x14ac:dyDescent="0.25">
      <c r="A5765" s="565"/>
      <c r="B5765" s="565"/>
      <c r="C5765" s="565"/>
      <c r="D5765" s="564"/>
      <c r="E5765" s="5"/>
      <c r="F5765"/>
      <c r="G5765" s="5"/>
      <c r="I5765" s="232"/>
    </row>
    <row r="5766" spans="1:9" x14ac:dyDescent="0.25">
      <c r="A5766" s="565"/>
      <c r="B5766" s="565"/>
      <c r="C5766" s="565"/>
      <c r="D5766" s="564"/>
      <c r="E5766" s="5"/>
      <c r="F5766"/>
      <c r="G5766" s="5"/>
      <c r="I5766" s="232"/>
    </row>
    <row r="5767" spans="1:9" x14ac:dyDescent="0.25">
      <c r="A5767" s="565"/>
      <c r="B5767" s="565"/>
      <c r="C5767" s="565"/>
      <c r="D5767" s="564"/>
      <c r="E5767" s="5"/>
      <c r="F5767"/>
      <c r="G5767" s="5"/>
      <c r="I5767" s="232"/>
    </row>
    <row r="5768" spans="1:9" x14ac:dyDescent="0.25">
      <c r="A5768" s="565"/>
      <c r="B5768" s="565"/>
      <c r="C5768" s="565"/>
      <c r="D5768" s="564"/>
      <c r="E5768" s="5"/>
      <c r="F5768"/>
      <c r="G5768" s="5"/>
      <c r="I5768" s="232"/>
    </row>
    <row r="5769" spans="1:9" x14ac:dyDescent="0.25">
      <c r="A5769" s="565"/>
      <c r="B5769" s="565"/>
      <c r="C5769" s="565"/>
      <c r="D5769" s="564"/>
      <c r="E5769" s="5"/>
      <c r="F5769"/>
      <c r="G5769" s="5"/>
      <c r="I5769" s="232"/>
    </row>
    <row r="5770" spans="1:9" x14ac:dyDescent="0.25">
      <c r="A5770" s="565"/>
      <c r="B5770" s="565"/>
      <c r="C5770" s="565"/>
      <c r="D5770" s="564"/>
      <c r="E5770" s="5"/>
      <c r="F5770"/>
      <c r="G5770" s="5"/>
      <c r="I5770" s="232"/>
    </row>
    <row r="5771" spans="1:9" x14ac:dyDescent="0.25">
      <c r="A5771" s="565"/>
      <c r="B5771" s="565"/>
      <c r="C5771" s="565"/>
      <c r="D5771" s="564"/>
      <c r="E5771" s="5"/>
      <c r="F5771"/>
      <c r="G5771" s="5"/>
      <c r="I5771" s="232"/>
    </row>
    <row r="5772" spans="1:9" x14ac:dyDescent="0.25">
      <c r="A5772" s="565"/>
      <c r="B5772" s="565"/>
      <c r="C5772" s="565"/>
      <c r="D5772" s="564"/>
      <c r="E5772" s="5"/>
      <c r="F5772"/>
      <c r="G5772" s="5"/>
      <c r="I5772" s="232"/>
    </row>
    <row r="5773" spans="1:9" x14ac:dyDescent="0.25">
      <c r="A5773" s="565"/>
      <c r="B5773" s="565"/>
      <c r="C5773" s="565"/>
      <c r="D5773" s="564"/>
      <c r="E5773" s="5"/>
      <c r="F5773"/>
      <c r="G5773" s="5"/>
      <c r="I5773" s="232"/>
    </row>
    <row r="5774" spans="1:9" x14ac:dyDescent="0.25">
      <c r="A5774" s="565"/>
      <c r="B5774" s="565"/>
      <c r="C5774" s="565"/>
      <c r="D5774" s="564"/>
      <c r="E5774" s="5"/>
      <c r="F5774"/>
      <c r="G5774" s="5"/>
      <c r="I5774" s="232"/>
    </row>
    <row r="5775" spans="1:9" x14ac:dyDescent="0.25">
      <c r="A5775" s="565"/>
      <c r="B5775" s="565"/>
      <c r="C5775" s="565"/>
      <c r="D5775" s="564"/>
      <c r="E5775" s="5"/>
      <c r="F5775"/>
      <c r="G5775" s="5"/>
      <c r="I5775" s="232"/>
    </row>
    <row r="5776" spans="1:9" x14ac:dyDescent="0.25">
      <c r="A5776" s="565"/>
      <c r="B5776" s="565"/>
      <c r="C5776" s="565"/>
      <c r="D5776" s="564"/>
      <c r="E5776" s="5"/>
      <c r="F5776"/>
      <c r="G5776" s="5"/>
      <c r="I5776" s="232"/>
    </row>
    <row r="5777" spans="1:9" x14ac:dyDescent="0.25">
      <c r="A5777" s="565"/>
      <c r="B5777" s="565"/>
      <c r="C5777" s="565"/>
      <c r="D5777" s="564"/>
      <c r="E5777" s="5"/>
      <c r="F5777"/>
      <c r="G5777" s="5"/>
      <c r="I5777" s="232"/>
    </row>
    <row r="5778" spans="1:9" x14ac:dyDescent="0.25">
      <c r="A5778" s="565"/>
      <c r="B5778" s="565"/>
      <c r="C5778" s="565"/>
      <c r="D5778" s="564"/>
      <c r="E5778" s="5"/>
      <c r="F5778"/>
      <c r="G5778" s="5"/>
      <c r="I5778" s="232"/>
    </row>
    <row r="5779" spans="1:9" x14ac:dyDescent="0.25">
      <c r="A5779" s="565"/>
      <c r="B5779" s="565"/>
      <c r="C5779" s="565"/>
      <c r="D5779" s="564"/>
      <c r="E5779" s="5"/>
      <c r="F5779"/>
      <c r="G5779" s="5"/>
      <c r="I5779" s="232"/>
    </row>
    <row r="5780" spans="1:9" x14ac:dyDescent="0.25">
      <c r="A5780" s="565"/>
      <c r="B5780" s="565"/>
      <c r="C5780" s="565"/>
      <c r="D5780" s="564"/>
      <c r="E5780" s="5"/>
      <c r="F5780"/>
      <c r="G5780" s="5"/>
      <c r="I5780" s="232"/>
    </row>
    <row r="5781" spans="1:9" x14ac:dyDescent="0.25">
      <c r="A5781" s="565"/>
      <c r="B5781" s="565"/>
      <c r="C5781" s="565"/>
      <c r="D5781" s="564"/>
      <c r="E5781" s="5"/>
      <c r="F5781"/>
      <c r="G5781" s="5"/>
      <c r="I5781" s="232"/>
    </row>
    <row r="5782" spans="1:9" x14ac:dyDescent="0.25">
      <c r="A5782" s="565"/>
      <c r="B5782" s="565"/>
      <c r="C5782" s="565"/>
      <c r="D5782" s="564"/>
      <c r="E5782" s="5"/>
      <c r="F5782"/>
      <c r="G5782" s="5"/>
      <c r="I5782" s="232"/>
    </row>
    <row r="5783" spans="1:9" x14ac:dyDescent="0.25">
      <c r="A5783" s="565"/>
      <c r="B5783" s="565"/>
      <c r="C5783" s="565"/>
      <c r="D5783" s="564"/>
      <c r="E5783" s="5"/>
      <c r="F5783"/>
      <c r="G5783" s="5"/>
      <c r="I5783" s="232"/>
    </row>
    <row r="5784" spans="1:9" x14ac:dyDescent="0.25">
      <c r="A5784" s="565"/>
      <c r="B5784" s="565"/>
      <c r="C5784" s="565"/>
      <c r="D5784" s="564"/>
      <c r="E5784" s="5"/>
      <c r="F5784"/>
      <c r="G5784" s="5"/>
      <c r="I5784" s="232"/>
    </row>
    <row r="5785" spans="1:9" x14ac:dyDescent="0.25">
      <c r="A5785" s="565"/>
      <c r="B5785" s="565"/>
      <c r="C5785" s="565"/>
      <c r="D5785" s="564"/>
      <c r="E5785" s="5"/>
      <c r="F5785"/>
      <c r="G5785" s="5"/>
      <c r="I5785" s="232"/>
    </row>
    <row r="5786" spans="1:9" x14ac:dyDescent="0.25">
      <c r="A5786" s="565"/>
      <c r="B5786" s="565"/>
      <c r="C5786" s="565"/>
      <c r="D5786" s="564"/>
      <c r="E5786" s="5"/>
      <c r="F5786"/>
      <c r="G5786" s="5"/>
      <c r="I5786" s="232"/>
    </row>
    <row r="5787" spans="1:9" x14ac:dyDescent="0.25">
      <c r="A5787" s="565"/>
      <c r="B5787" s="565"/>
      <c r="C5787" s="565"/>
      <c r="D5787" s="564"/>
      <c r="E5787" s="5"/>
      <c r="F5787"/>
      <c r="G5787" s="5"/>
      <c r="I5787" s="232"/>
    </row>
    <row r="5788" spans="1:9" x14ac:dyDescent="0.25">
      <c r="A5788" s="565"/>
      <c r="B5788" s="565"/>
      <c r="C5788" s="565"/>
      <c r="D5788" s="564"/>
      <c r="E5788" s="5"/>
      <c r="F5788"/>
      <c r="G5788" s="5"/>
      <c r="I5788" s="232"/>
    </row>
    <row r="5789" spans="1:9" x14ac:dyDescent="0.25">
      <c r="A5789" s="565"/>
      <c r="B5789" s="565"/>
      <c r="C5789" s="565"/>
      <c r="D5789" s="564"/>
      <c r="E5789" s="5"/>
      <c r="F5789"/>
      <c r="G5789" s="5"/>
      <c r="I5789" s="232"/>
    </row>
    <row r="5790" spans="1:9" x14ac:dyDescent="0.25">
      <c r="A5790" s="565"/>
      <c r="B5790" s="565"/>
      <c r="C5790" s="565"/>
      <c r="D5790" s="564"/>
      <c r="E5790" s="5"/>
      <c r="F5790"/>
      <c r="G5790" s="5"/>
      <c r="I5790" s="232"/>
    </row>
    <row r="5791" spans="1:9" x14ac:dyDescent="0.25">
      <c r="A5791" s="565"/>
      <c r="B5791" s="565"/>
      <c r="C5791" s="565"/>
      <c r="D5791" s="564"/>
      <c r="E5791" s="5"/>
      <c r="F5791"/>
      <c r="G5791" s="5"/>
      <c r="I5791" s="232"/>
    </row>
    <row r="5792" spans="1:9" x14ac:dyDescent="0.25">
      <c r="A5792" s="565"/>
      <c r="B5792" s="565"/>
      <c r="C5792" s="565"/>
      <c r="D5792" s="564"/>
      <c r="E5792" s="5"/>
      <c r="F5792"/>
      <c r="G5792" s="5"/>
      <c r="I5792" s="232"/>
    </row>
    <row r="5793" spans="1:9" x14ac:dyDescent="0.25">
      <c r="A5793" s="565"/>
      <c r="B5793" s="565"/>
      <c r="C5793" s="565"/>
      <c r="D5793" s="564"/>
      <c r="E5793" s="5"/>
      <c r="F5793"/>
      <c r="G5793" s="5"/>
      <c r="I5793" s="232"/>
    </row>
    <row r="5794" spans="1:9" x14ac:dyDescent="0.25">
      <c r="A5794" s="565"/>
      <c r="B5794" s="565"/>
      <c r="C5794" s="565"/>
      <c r="D5794" s="564"/>
      <c r="E5794" s="5"/>
      <c r="F5794"/>
      <c r="G5794" s="5"/>
      <c r="I5794" s="232"/>
    </row>
    <row r="5795" spans="1:9" x14ac:dyDescent="0.25">
      <c r="A5795" s="565"/>
      <c r="B5795" s="565"/>
      <c r="C5795" s="565"/>
      <c r="D5795" s="564"/>
      <c r="E5795" s="5"/>
      <c r="F5795"/>
      <c r="G5795" s="5"/>
      <c r="I5795" s="232"/>
    </row>
    <row r="5796" spans="1:9" x14ac:dyDescent="0.25">
      <c r="A5796" s="565"/>
      <c r="B5796" s="565"/>
      <c r="C5796" s="565"/>
      <c r="D5796" s="564"/>
      <c r="E5796" s="5"/>
      <c r="F5796"/>
      <c r="G5796" s="5"/>
      <c r="I5796" s="232"/>
    </row>
    <row r="5797" spans="1:9" x14ac:dyDescent="0.25">
      <c r="A5797" s="565"/>
      <c r="B5797" s="565"/>
      <c r="C5797" s="565"/>
      <c r="D5797" s="564"/>
      <c r="E5797" s="5"/>
      <c r="F5797"/>
      <c r="G5797" s="5"/>
      <c r="I5797" s="232"/>
    </row>
    <row r="5798" spans="1:9" x14ac:dyDescent="0.25">
      <c r="A5798" s="565"/>
      <c r="B5798" s="565"/>
      <c r="C5798" s="565"/>
      <c r="D5798" s="564"/>
      <c r="E5798" s="5"/>
      <c r="F5798"/>
      <c r="G5798" s="5"/>
      <c r="I5798" s="232"/>
    </row>
    <row r="5799" spans="1:9" x14ac:dyDescent="0.25">
      <c r="A5799" s="565"/>
      <c r="B5799" s="565"/>
      <c r="C5799" s="565"/>
      <c r="D5799" s="564"/>
      <c r="E5799" s="5"/>
      <c r="F5799"/>
      <c r="G5799" s="5"/>
      <c r="I5799" s="232"/>
    </row>
    <row r="5800" spans="1:9" x14ac:dyDescent="0.25">
      <c r="A5800" s="565"/>
      <c r="B5800" s="565"/>
      <c r="C5800" s="565"/>
      <c r="D5800" s="564"/>
      <c r="E5800" s="5"/>
      <c r="F5800"/>
      <c r="G5800" s="5"/>
      <c r="I5800" s="232"/>
    </row>
    <row r="5801" spans="1:9" x14ac:dyDescent="0.25">
      <c r="A5801" s="565"/>
      <c r="B5801" s="565"/>
      <c r="C5801" s="565"/>
      <c r="D5801" s="564"/>
      <c r="E5801" s="5"/>
      <c r="F5801"/>
      <c r="G5801" s="5"/>
      <c r="I5801" s="232"/>
    </row>
    <row r="5802" spans="1:9" x14ac:dyDescent="0.25">
      <c r="A5802" s="565"/>
      <c r="B5802" s="565"/>
      <c r="C5802" s="565"/>
      <c r="D5802" s="564"/>
      <c r="E5802" s="5"/>
      <c r="F5802"/>
      <c r="G5802" s="5"/>
      <c r="I5802" s="232"/>
    </row>
    <row r="5803" spans="1:9" x14ac:dyDescent="0.25">
      <c r="A5803" s="565"/>
      <c r="B5803" s="565"/>
      <c r="C5803" s="565"/>
      <c r="D5803" s="564"/>
      <c r="E5803" s="5"/>
      <c r="F5803"/>
      <c r="G5803" s="5"/>
      <c r="I5803" s="232"/>
    </row>
    <row r="5804" spans="1:9" x14ac:dyDescent="0.25">
      <c r="A5804" s="565"/>
      <c r="B5804" s="565"/>
      <c r="C5804" s="565"/>
      <c r="D5804" s="564"/>
      <c r="E5804" s="5"/>
      <c r="F5804"/>
      <c r="G5804" s="5"/>
      <c r="I5804" s="232"/>
    </row>
    <row r="5805" spans="1:9" x14ac:dyDescent="0.25">
      <c r="A5805" s="565"/>
      <c r="B5805" s="565"/>
      <c r="C5805" s="565"/>
      <c r="D5805" s="564"/>
      <c r="E5805" s="5"/>
      <c r="F5805"/>
      <c r="G5805" s="5"/>
      <c r="I5805" s="232"/>
    </row>
    <row r="5806" spans="1:9" x14ac:dyDescent="0.25">
      <c r="A5806" s="565"/>
      <c r="B5806" s="565"/>
      <c r="C5806" s="565"/>
      <c r="D5806" s="564"/>
      <c r="E5806" s="5"/>
      <c r="F5806"/>
      <c r="G5806" s="5"/>
      <c r="I5806" s="232"/>
    </row>
    <row r="5807" spans="1:9" x14ac:dyDescent="0.25">
      <c r="A5807" s="565"/>
      <c r="B5807" s="565"/>
      <c r="C5807" s="565"/>
      <c r="D5807" s="564"/>
      <c r="E5807" s="5"/>
      <c r="F5807"/>
      <c r="G5807" s="5"/>
      <c r="I5807" s="232"/>
    </row>
    <row r="5808" spans="1:9" x14ac:dyDescent="0.25">
      <c r="A5808" s="565"/>
      <c r="B5808" s="565"/>
      <c r="C5808" s="565"/>
      <c r="D5808" s="564"/>
      <c r="E5808" s="5"/>
      <c r="F5808"/>
      <c r="G5808" s="5"/>
      <c r="I5808" s="232"/>
    </row>
    <row r="5809" spans="1:9" x14ac:dyDescent="0.25">
      <c r="A5809" s="565"/>
      <c r="B5809" s="565"/>
      <c r="C5809" s="565"/>
      <c r="D5809" s="564"/>
      <c r="E5809" s="5"/>
      <c r="F5809"/>
      <c r="G5809" s="5"/>
      <c r="I5809" s="232"/>
    </row>
    <row r="5810" spans="1:9" x14ac:dyDescent="0.25">
      <c r="A5810" s="565"/>
      <c r="B5810" s="565"/>
      <c r="C5810" s="565"/>
      <c r="D5810" s="564"/>
      <c r="E5810" s="5"/>
      <c r="F5810"/>
      <c r="G5810" s="5"/>
      <c r="I5810" s="232"/>
    </row>
    <row r="5811" spans="1:9" x14ac:dyDescent="0.25">
      <c r="A5811" s="565"/>
      <c r="B5811" s="565"/>
      <c r="C5811" s="565"/>
      <c r="D5811" s="564"/>
      <c r="E5811" s="5"/>
      <c r="F5811"/>
      <c r="G5811" s="5"/>
      <c r="I5811" s="232"/>
    </row>
    <row r="5812" spans="1:9" x14ac:dyDescent="0.25">
      <c r="A5812" s="565"/>
      <c r="B5812" s="565"/>
      <c r="C5812" s="565"/>
      <c r="D5812" s="564"/>
      <c r="E5812" s="5"/>
      <c r="F5812"/>
      <c r="G5812" s="5"/>
      <c r="I5812" s="232"/>
    </row>
    <row r="5813" spans="1:9" x14ac:dyDescent="0.25">
      <c r="A5813" s="565"/>
      <c r="B5813" s="565"/>
      <c r="C5813" s="565"/>
      <c r="D5813" s="564"/>
      <c r="E5813" s="5"/>
      <c r="F5813"/>
      <c r="G5813" s="5"/>
      <c r="I5813" s="232"/>
    </row>
    <row r="5814" spans="1:9" x14ac:dyDescent="0.25">
      <c r="A5814" s="565"/>
      <c r="B5814" s="565"/>
      <c r="C5814" s="565"/>
      <c r="D5814" s="564"/>
      <c r="E5814" s="5"/>
      <c r="F5814"/>
      <c r="G5814" s="5"/>
      <c r="I5814" s="232"/>
    </row>
    <row r="5815" spans="1:9" x14ac:dyDescent="0.25">
      <c r="A5815" s="565"/>
      <c r="B5815" s="565"/>
      <c r="C5815" s="565"/>
      <c r="D5815" s="564"/>
      <c r="E5815" s="5"/>
      <c r="F5815"/>
      <c r="G5815" s="5"/>
      <c r="I5815" s="232"/>
    </row>
    <row r="5816" spans="1:9" x14ac:dyDescent="0.25">
      <c r="A5816" s="565"/>
      <c r="B5816" s="565"/>
      <c r="C5816" s="565"/>
      <c r="D5816" s="564"/>
      <c r="E5816" s="5"/>
      <c r="F5816"/>
      <c r="G5816" s="5"/>
      <c r="I5816" s="232"/>
    </row>
    <row r="5817" spans="1:9" x14ac:dyDescent="0.25">
      <c r="A5817" s="565"/>
      <c r="B5817" s="565"/>
      <c r="C5817" s="565"/>
      <c r="D5817" s="564"/>
      <c r="E5817" s="5"/>
      <c r="F5817"/>
      <c r="G5817" s="5"/>
      <c r="I5817" s="232"/>
    </row>
    <row r="5818" spans="1:9" x14ac:dyDescent="0.25">
      <c r="A5818" s="565"/>
      <c r="B5818" s="565"/>
      <c r="C5818" s="565"/>
      <c r="D5818" s="564"/>
      <c r="E5818" s="5"/>
      <c r="F5818"/>
      <c r="G5818" s="5"/>
      <c r="I5818" s="232"/>
    </row>
    <row r="5819" spans="1:9" x14ac:dyDescent="0.25">
      <c r="A5819" s="565"/>
      <c r="B5819" s="565"/>
      <c r="C5819" s="565"/>
      <c r="D5819" s="564"/>
      <c r="E5819" s="5"/>
      <c r="F5819"/>
      <c r="G5819" s="5"/>
      <c r="I5819" s="232"/>
    </row>
    <row r="5820" spans="1:9" x14ac:dyDescent="0.25">
      <c r="A5820" s="567"/>
      <c r="B5820" s="565"/>
      <c r="C5820" s="565"/>
      <c r="D5820" s="564"/>
      <c r="E5820" s="5"/>
      <c r="F5820"/>
      <c r="G5820" s="5"/>
      <c r="I5820" s="232"/>
    </row>
    <row r="5821" spans="1:9" x14ac:dyDescent="0.25">
      <c r="A5821" s="565"/>
      <c r="B5821" s="565"/>
      <c r="C5821" s="565"/>
      <c r="D5821" s="564"/>
      <c r="E5821" s="5"/>
      <c r="F5821"/>
      <c r="G5821" s="5"/>
      <c r="I5821" s="232"/>
    </row>
    <row r="5822" spans="1:9" x14ac:dyDescent="0.25">
      <c r="A5822" s="565"/>
      <c r="B5822" s="565"/>
      <c r="C5822" s="565"/>
      <c r="D5822" s="564"/>
      <c r="E5822" s="5"/>
      <c r="F5822"/>
      <c r="G5822" s="5"/>
      <c r="I5822" s="232"/>
    </row>
    <row r="5823" spans="1:9" x14ac:dyDescent="0.25">
      <c r="A5823" s="565"/>
      <c r="B5823" s="565"/>
      <c r="C5823" s="565"/>
      <c r="D5823" s="564"/>
      <c r="E5823" s="5"/>
      <c r="F5823"/>
      <c r="G5823" s="5"/>
      <c r="I5823" s="232"/>
    </row>
    <row r="5824" spans="1:9" x14ac:dyDescent="0.25">
      <c r="A5824" s="565"/>
      <c r="B5824" s="565"/>
      <c r="C5824" s="565"/>
      <c r="D5824" s="564"/>
      <c r="E5824" s="5"/>
      <c r="F5824"/>
      <c r="G5824" s="5"/>
      <c r="I5824" s="232"/>
    </row>
    <row r="5825" spans="1:9" x14ac:dyDescent="0.25">
      <c r="A5825" s="565"/>
      <c r="B5825" s="565"/>
      <c r="C5825" s="565"/>
      <c r="D5825" s="564"/>
      <c r="E5825" s="5"/>
      <c r="F5825"/>
      <c r="G5825" s="5"/>
      <c r="I5825" s="232"/>
    </row>
    <row r="5826" spans="1:9" x14ac:dyDescent="0.25">
      <c r="A5826" s="565"/>
      <c r="B5826" s="565"/>
      <c r="C5826" s="565"/>
      <c r="D5826" s="564"/>
      <c r="E5826" s="5"/>
      <c r="F5826"/>
      <c r="G5826" s="5"/>
      <c r="I5826" s="232"/>
    </row>
    <row r="5827" spans="1:9" x14ac:dyDescent="0.25">
      <c r="A5827" s="565"/>
      <c r="B5827" s="565"/>
      <c r="C5827" s="565"/>
      <c r="D5827" s="564"/>
      <c r="E5827" s="5"/>
      <c r="F5827"/>
      <c r="G5827" s="5"/>
      <c r="I5827" s="232"/>
    </row>
    <row r="5828" spans="1:9" x14ac:dyDescent="0.25">
      <c r="A5828" s="565"/>
      <c r="B5828" s="565"/>
      <c r="C5828" s="565"/>
      <c r="D5828" s="564"/>
      <c r="E5828" s="5"/>
      <c r="F5828"/>
      <c r="G5828" s="5"/>
      <c r="I5828" s="232"/>
    </row>
    <row r="5829" spans="1:9" x14ac:dyDescent="0.25">
      <c r="A5829" s="565"/>
      <c r="B5829" s="565"/>
      <c r="C5829" s="565"/>
      <c r="D5829" s="564"/>
      <c r="E5829" s="5"/>
      <c r="F5829"/>
      <c r="G5829" s="5"/>
      <c r="I5829" s="232"/>
    </row>
    <row r="5830" spans="1:9" x14ac:dyDescent="0.25">
      <c r="A5830" s="565"/>
      <c r="B5830" s="565"/>
      <c r="C5830" s="565"/>
      <c r="D5830" s="564"/>
      <c r="E5830" s="5"/>
      <c r="F5830"/>
      <c r="G5830" s="5"/>
      <c r="I5830" s="232"/>
    </row>
    <row r="5831" spans="1:9" x14ac:dyDescent="0.25">
      <c r="A5831" s="565"/>
      <c r="B5831" s="565"/>
      <c r="C5831" s="565"/>
      <c r="D5831" s="564"/>
      <c r="E5831" s="5"/>
      <c r="F5831"/>
      <c r="G5831" s="5"/>
      <c r="I5831" s="232"/>
    </row>
    <row r="5832" spans="1:9" x14ac:dyDescent="0.25">
      <c r="A5832" s="565"/>
      <c r="B5832" s="565"/>
      <c r="C5832" s="565"/>
      <c r="D5832" s="564"/>
      <c r="E5832" s="5"/>
      <c r="F5832"/>
      <c r="G5832" s="5"/>
      <c r="I5832" s="232"/>
    </row>
    <row r="5833" spans="1:9" x14ac:dyDescent="0.25">
      <c r="A5833" s="565"/>
      <c r="B5833" s="565"/>
      <c r="C5833" s="565"/>
      <c r="D5833" s="564"/>
      <c r="E5833" s="5"/>
      <c r="F5833"/>
      <c r="G5833" s="5"/>
      <c r="I5833" s="232"/>
    </row>
    <row r="5834" spans="1:9" x14ac:dyDescent="0.25">
      <c r="A5834" s="565"/>
      <c r="B5834" s="565"/>
      <c r="C5834" s="565"/>
      <c r="D5834" s="564"/>
      <c r="E5834" s="5"/>
      <c r="F5834"/>
      <c r="G5834" s="5"/>
      <c r="I5834" s="232"/>
    </row>
    <row r="5835" spans="1:9" x14ac:dyDescent="0.25">
      <c r="A5835" s="565"/>
      <c r="B5835" s="565"/>
      <c r="C5835" s="565"/>
      <c r="D5835" s="564"/>
      <c r="E5835" s="5"/>
      <c r="F5835"/>
      <c r="G5835" s="5"/>
      <c r="I5835" s="232"/>
    </row>
    <row r="5836" spans="1:9" x14ac:dyDescent="0.25">
      <c r="A5836" s="565"/>
      <c r="B5836" s="565"/>
      <c r="C5836" s="565"/>
      <c r="D5836" s="564"/>
      <c r="E5836" s="5"/>
      <c r="F5836"/>
      <c r="G5836" s="5"/>
      <c r="I5836" s="232"/>
    </row>
    <row r="5837" spans="1:9" x14ac:dyDescent="0.25">
      <c r="A5837" s="565"/>
      <c r="B5837" s="565"/>
      <c r="C5837" s="565"/>
      <c r="D5837" s="564"/>
      <c r="E5837" s="5"/>
      <c r="F5837"/>
      <c r="G5837" s="5"/>
      <c r="I5837" s="232"/>
    </row>
    <row r="5838" spans="1:9" x14ac:dyDescent="0.25">
      <c r="A5838" s="565"/>
      <c r="B5838" s="565"/>
      <c r="C5838" s="565"/>
      <c r="D5838" s="564"/>
      <c r="E5838" s="5"/>
      <c r="F5838"/>
      <c r="G5838" s="5"/>
      <c r="I5838" s="232"/>
    </row>
    <row r="5839" spans="1:9" x14ac:dyDescent="0.25">
      <c r="A5839" s="565"/>
      <c r="B5839" s="565"/>
      <c r="C5839" s="565"/>
      <c r="D5839" s="564"/>
      <c r="E5839" s="5"/>
      <c r="F5839"/>
      <c r="G5839" s="5"/>
      <c r="I5839" s="232"/>
    </row>
    <row r="5840" spans="1:9" x14ac:dyDescent="0.25">
      <c r="A5840" s="565"/>
      <c r="B5840" s="565"/>
      <c r="C5840" s="565"/>
      <c r="D5840" s="564"/>
      <c r="E5840" s="5"/>
      <c r="F5840"/>
      <c r="G5840" s="5"/>
      <c r="I5840" s="232"/>
    </row>
    <row r="5841" spans="1:9" x14ac:dyDescent="0.25">
      <c r="A5841" s="565"/>
      <c r="B5841" s="565"/>
      <c r="C5841" s="565"/>
      <c r="D5841" s="564"/>
      <c r="E5841" s="5"/>
      <c r="F5841"/>
      <c r="G5841" s="5"/>
      <c r="I5841" s="232"/>
    </row>
    <row r="5842" spans="1:9" x14ac:dyDescent="0.25">
      <c r="A5842" s="565"/>
      <c r="B5842" s="565"/>
      <c r="C5842" s="565"/>
      <c r="D5842" s="564"/>
      <c r="E5842" s="5"/>
      <c r="F5842"/>
      <c r="G5842" s="5"/>
      <c r="I5842" s="232"/>
    </row>
    <row r="5843" spans="1:9" x14ac:dyDescent="0.25">
      <c r="A5843" s="565"/>
      <c r="B5843" s="565"/>
      <c r="C5843" s="565"/>
      <c r="D5843" s="564"/>
      <c r="E5843" s="5"/>
      <c r="F5843"/>
      <c r="G5843" s="5"/>
      <c r="I5843" s="232"/>
    </row>
    <row r="5844" spans="1:9" x14ac:dyDescent="0.25">
      <c r="A5844" s="565"/>
      <c r="B5844" s="565"/>
      <c r="C5844" s="565"/>
      <c r="D5844" s="564"/>
      <c r="E5844" s="5"/>
      <c r="F5844"/>
      <c r="G5844" s="5"/>
      <c r="I5844" s="232"/>
    </row>
    <row r="5845" spans="1:9" x14ac:dyDescent="0.25">
      <c r="A5845" s="565"/>
      <c r="B5845" s="565"/>
      <c r="C5845" s="565"/>
      <c r="D5845" s="564"/>
      <c r="E5845" s="5"/>
      <c r="F5845"/>
      <c r="G5845" s="5"/>
      <c r="I5845" s="232"/>
    </row>
    <row r="5846" spans="1:9" x14ac:dyDescent="0.25">
      <c r="A5846" s="565"/>
      <c r="B5846" s="565"/>
      <c r="C5846" s="565"/>
      <c r="D5846" s="564"/>
      <c r="E5846" s="5"/>
      <c r="F5846"/>
      <c r="G5846" s="5"/>
      <c r="I5846" s="232"/>
    </row>
    <row r="5847" spans="1:9" x14ac:dyDescent="0.25">
      <c r="A5847" s="565"/>
      <c r="B5847" s="565"/>
      <c r="C5847" s="565"/>
      <c r="D5847" s="564"/>
      <c r="E5847" s="5"/>
      <c r="F5847"/>
      <c r="G5847" s="5"/>
      <c r="I5847" s="232"/>
    </row>
    <row r="5848" spans="1:9" x14ac:dyDescent="0.25">
      <c r="A5848" s="565"/>
      <c r="B5848" s="565"/>
      <c r="C5848" s="565"/>
      <c r="D5848" s="564"/>
      <c r="E5848" s="5"/>
      <c r="F5848"/>
      <c r="G5848" s="5"/>
      <c r="I5848" s="232"/>
    </row>
    <row r="5849" spans="1:9" x14ac:dyDescent="0.25">
      <c r="A5849" s="565"/>
      <c r="B5849" s="565"/>
      <c r="C5849" s="565"/>
      <c r="D5849" s="564"/>
      <c r="E5849" s="5"/>
      <c r="F5849"/>
      <c r="G5849" s="5"/>
      <c r="I5849" s="232"/>
    </row>
    <row r="5850" spans="1:9" x14ac:dyDescent="0.25">
      <c r="A5850" s="565"/>
      <c r="B5850" s="565"/>
      <c r="C5850" s="565"/>
      <c r="D5850" s="564"/>
      <c r="E5850" s="5"/>
      <c r="F5850"/>
      <c r="G5850" s="5"/>
      <c r="I5850" s="232"/>
    </row>
    <row r="5851" spans="1:9" x14ac:dyDescent="0.25">
      <c r="A5851" s="565"/>
      <c r="B5851" s="565"/>
      <c r="C5851" s="565"/>
      <c r="D5851" s="564"/>
      <c r="E5851" s="5"/>
      <c r="F5851"/>
      <c r="G5851" s="5"/>
      <c r="I5851" s="232"/>
    </row>
    <row r="5852" spans="1:9" x14ac:dyDescent="0.25">
      <c r="A5852" s="565"/>
      <c r="B5852" s="565"/>
      <c r="C5852" s="565"/>
      <c r="D5852" s="564"/>
      <c r="E5852" s="5"/>
      <c r="F5852"/>
      <c r="G5852" s="5"/>
      <c r="I5852" s="232"/>
    </row>
    <row r="5853" spans="1:9" x14ac:dyDescent="0.25">
      <c r="A5853" s="565"/>
      <c r="B5853" s="565"/>
      <c r="C5853" s="565"/>
      <c r="D5853" s="564"/>
      <c r="E5853" s="5"/>
      <c r="F5853"/>
      <c r="G5853" s="5"/>
      <c r="I5853" s="232"/>
    </row>
    <row r="5854" spans="1:9" x14ac:dyDescent="0.25">
      <c r="A5854" s="565"/>
      <c r="B5854" s="565"/>
      <c r="C5854" s="565"/>
      <c r="D5854" s="564"/>
      <c r="E5854" s="5"/>
      <c r="F5854"/>
      <c r="G5854" s="5"/>
      <c r="I5854" s="232"/>
    </row>
    <row r="5855" spans="1:9" x14ac:dyDescent="0.25">
      <c r="A5855" s="565"/>
      <c r="B5855" s="565"/>
      <c r="C5855" s="565"/>
      <c r="D5855" s="564"/>
      <c r="E5855" s="5"/>
      <c r="F5855"/>
      <c r="G5855" s="5"/>
      <c r="I5855" s="232"/>
    </row>
    <row r="5856" spans="1:9" x14ac:dyDescent="0.25">
      <c r="A5856" s="565"/>
      <c r="B5856" s="565"/>
      <c r="C5856" s="565"/>
      <c r="D5856" s="564"/>
      <c r="E5856" s="5"/>
      <c r="F5856"/>
      <c r="G5856" s="5"/>
      <c r="I5856" s="232"/>
    </row>
    <row r="5857" spans="1:9" x14ac:dyDescent="0.25">
      <c r="A5857" s="565"/>
      <c r="B5857" s="565"/>
      <c r="C5857" s="565"/>
      <c r="D5857" s="564"/>
      <c r="E5857" s="5"/>
      <c r="F5857"/>
      <c r="G5857" s="5"/>
      <c r="I5857" s="232"/>
    </row>
    <row r="5858" spans="1:9" x14ac:dyDescent="0.25">
      <c r="A5858" s="565"/>
      <c r="B5858" s="565"/>
      <c r="C5858" s="565"/>
      <c r="D5858" s="564"/>
      <c r="E5858" s="5"/>
      <c r="F5858"/>
      <c r="G5858" s="5"/>
      <c r="I5858" s="232"/>
    </row>
    <row r="5859" spans="1:9" x14ac:dyDescent="0.25">
      <c r="A5859" s="565"/>
      <c r="B5859" s="565"/>
      <c r="C5859" s="565"/>
      <c r="D5859" s="564"/>
      <c r="E5859" s="5"/>
      <c r="F5859"/>
      <c r="G5859" s="5"/>
      <c r="I5859" s="232"/>
    </row>
    <row r="5860" spans="1:9" x14ac:dyDescent="0.25">
      <c r="A5860" s="565"/>
      <c r="B5860" s="565"/>
      <c r="C5860" s="565"/>
      <c r="D5860" s="564"/>
      <c r="E5860" s="5"/>
      <c r="F5860"/>
      <c r="G5860" s="5"/>
      <c r="I5860" s="232"/>
    </row>
    <row r="5861" spans="1:9" x14ac:dyDescent="0.25">
      <c r="A5861" s="565"/>
      <c r="B5861" s="565"/>
      <c r="C5861" s="565"/>
      <c r="D5861" s="564"/>
      <c r="E5861" s="5"/>
      <c r="F5861"/>
      <c r="G5861" s="5"/>
      <c r="I5861" s="232"/>
    </row>
    <row r="5862" spans="1:9" x14ac:dyDescent="0.25">
      <c r="A5862" s="565"/>
      <c r="B5862" s="565"/>
      <c r="C5862" s="565"/>
      <c r="D5862" s="564"/>
      <c r="E5862" s="5"/>
      <c r="F5862"/>
      <c r="G5862" s="5"/>
      <c r="I5862" s="232"/>
    </row>
    <row r="5863" spans="1:9" x14ac:dyDescent="0.25">
      <c r="A5863" s="565"/>
      <c r="B5863" s="565"/>
      <c r="C5863" s="565"/>
      <c r="D5863" s="564"/>
      <c r="E5863" s="5"/>
      <c r="F5863"/>
      <c r="G5863" s="5"/>
      <c r="I5863" s="232"/>
    </row>
    <row r="5864" spans="1:9" x14ac:dyDescent="0.25">
      <c r="A5864" s="565"/>
      <c r="B5864" s="565"/>
      <c r="C5864" s="565"/>
      <c r="D5864" s="564"/>
      <c r="E5864" s="5"/>
      <c r="F5864"/>
      <c r="G5864" s="5"/>
      <c r="I5864" s="232"/>
    </row>
    <row r="5865" spans="1:9" x14ac:dyDescent="0.25">
      <c r="A5865" s="565"/>
      <c r="B5865" s="565"/>
      <c r="C5865" s="565"/>
      <c r="D5865" s="564"/>
      <c r="E5865" s="5"/>
      <c r="F5865"/>
      <c r="G5865" s="5"/>
      <c r="I5865" s="232"/>
    </row>
    <row r="5866" spans="1:9" x14ac:dyDescent="0.25">
      <c r="A5866" s="565"/>
      <c r="B5866" s="565"/>
      <c r="C5866" s="565"/>
      <c r="D5866" s="564"/>
      <c r="E5866" s="5"/>
      <c r="F5866"/>
      <c r="G5866" s="5"/>
      <c r="I5866" s="232"/>
    </row>
    <row r="5867" spans="1:9" x14ac:dyDescent="0.25">
      <c r="A5867" s="565"/>
      <c r="B5867" s="565"/>
      <c r="C5867" s="565"/>
      <c r="D5867" s="564"/>
      <c r="E5867" s="5"/>
      <c r="F5867"/>
      <c r="G5867" s="5"/>
      <c r="I5867" s="232"/>
    </row>
    <row r="5868" spans="1:9" x14ac:dyDescent="0.25">
      <c r="A5868" s="565"/>
      <c r="B5868" s="565"/>
      <c r="C5868" s="565"/>
      <c r="D5868" s="564"/>
      <c r="E5868" s="5"/>
      <c r="F5868"/>
      <c r="G5868" s="5"/>
      <c r="I5868" s="232"/>
    </row>
    <row r="5869" spans="1:9" x14ac:dyDescent="0.25">
      <c r="A5869" s="565"/>
      <c r="B5869" s="565"/>
      <c r="C5869" s="565"/>
      <c r="D5869" s="564"/>
      <c r="E5869" s="5"/>
      <c r="F5869"/>
      <c r="G5869" s="5"/>
      <c r="I5869" s="232"/>
    </row>
    <row r="5870" spans="1:9" x14ac:dyDescent="0.25">
      <c r="A5870" s="565"/>
      <c r="B5870" s="565"/>
      <c r="C5870" s="565"/>
      <c r="D5870" s="564"/>
      <c r="E5870" s="5"/>
      <c r="F5870"/>
      <c r="G5870" s="5"/>
      <c r="I5870" s="232"/>
    </row>
    <row r="5871" spans="1:9" x14ac:dyDescent="0.25">
      <c r="A5871" s="565"/>
      <c r="B5871" s="565"/>
      <c r="C5871" s="565"/>
      <c r="D5871" s="564"/>
      <c r="E5871" s="5"/>
      <c r="F5871"/>
      <c r="G5871" s="5"/>
      <c r="I5871" s="232"/>
    </row>
    <row r="5872" spans="1:9" x14ac:dyDescent="0.25">
      <c r="A5872" s="565"/>
      <c r="B5872" s="565"/>
      <c r="C5872" s="565"/>
      <c r="D5872" s="564"/>
      <c r="E5872" s="5"/>
      <c r="F5872"/>
      <c r="G5872" s="5"/>
      <c r="I5872" s="232"/>
    </row>
    <row r="5873" spans="1:9" x14ac:dyDescent="0.25">
      <c r="A5873" s="565"/>
      <c r="B5873" s="565"/>
      <c r="C5873" s="565"/>
      <c r="D5873" s="564"/>
      <c r="E5873" s="5"/>
      <c r="F5873"/>
      <c r="G5873" s="5"/>
      <c r="I5873" s="232"/>
    </row>
    <row r="5874" spans="1:9" x14ac:dyDescent="0.25">
      <c r="A5874" s="565"/>
      <c r="B5874" s="565"/>
      <c r="C5874" s="565"/>
      <c r="D5874" s="564"/>
      <c r="E5874" s="5"/>
      <c r="F5874"/>
      <c r="G5874" s="5"/>
      <c r="I5874" s="232"/>
    </row>
    <row r="5875" spans="1:9" x14ac:dyDescent="0.25">
      <c r="A5875" s="565"/>
      <c r="B5875" s="565"/>
      <c r="C5875" s="565"/>
      <c r="D5875" s="564"/>
      <c r="E5875" s="5"/>
      <c r="F5875"/>
      <c r="G5875" s="5"/>
      <c r="I5875" s="232"/>
    </row>
    <row r="5876" spans="1:9" x14ac:dyDescent="0.25">
      <c r="A5876" s="565"/>
      <c r="B5876" s="565"/>
      <c r="C5876" s="565"/>
      <c r="D5876" s="564"/>
      <c r="E5876" s="5"/>
      <c r="F5876"/>
      <c r="G5876" s="5"/>
      <c r="I5876" s="232"/>
    </row>
    <row r="5877" spans="1:9" x14ac:dyDescent="0.25">
      <c r="A5877" s="565"/>
      <c r="B5877" s="565"/>
      <c r="C5877" s="565"/>
      <c r="D5877" s="564"/>
      <c r="E5877" s="5"/>
      <c r="F5877"/>
      <c r="G5877" s="5"/>
      <c r="I5877" s="232"/>
    </row>
    <row r="5878" spans="1:9" x14ac:dyDescent="0.25">
      <c r="A5878" s="565"/>
      <c r="B5878" s="565"/>
      <c r="C5878" s="565"/>
      <c r="D5878" s="564"/>
      <c r="E5878" s="5"/>
      <c r="F5878"/>
      <c r="G5878" s="5"/>
      <c r="I5878" s="232"/>
    </row>
    <row r="5879" spans="1:9" x14ac:dyDescent="0.25">
      <c r="A5879" s="565"/>
      <c r="B5879" s="565"/>
      <c r="C5879" s="565"/>
      <c r="D5879" s="564"/>
      <c r="E5879" s="5"/>
      <c r="F5879"/>
      <c r="G5879" s="5"/>
      <c r="I5879" s="232"/>
    </row>
    <row r="5880" spans="1:9" x14ac:dyDescent="0.25">
      <c r="A5880" s="565"/>
      <c r="B5880" s="565"/>
      <c r="C5880" s="565"/>
      <c r="D5880" s="564"/>
      <c r="E5880" s="5"/>
      <c r="F5880"/>
      <c r="G5880" s="5"/>
      <c r="I5880" s="232"/>
    </row>
    <row r="5881" spans="1:9" x14ac:dyDescent="0.25">
      <c r="A5881" s="565"/>
      <c r="B5881" s="565"/>
      <c r="C5881" s="565"/>
      <c r="D5881" s="564"/>
      <c r="E5881" s="5"/>
      <c r="F5881"/>
      <c r="G5881" s="5"/>
      <c r="I5881" s="232"/>
    </row>
    <row r="5882" spans="1:9" x14ac:dyDescent="0.25">
      <c r="A5882" s="565"/>
      <c r="B5882" s="565"/>
      <c r="C5882" s="565"/>
      <c r="D5882" s="564"/>
      <c r="E5882" s="5"/>
      <c r="F5882"/>
      <c r="G5882" s="5"/>
      <c r="I5882" s="232"/>
    </row>
    <row r="5883" spans="1:9" x14ac:dyDescent="0.25">
      <c r="A5883" s="565"/>
      <c r="B5883" s="565"/>
      <c r="C5883" s="565"/>
      <c r="D5883" s="564"/>
      <c r="E5883" s="5"/>
      <c r="F5883"/>
      <c r="G5883" s="5"/>
      <c r="I5883" s="232"/>
    </row>
    <row r="5884" spans="1:9" x14ac:dyDescent="0.25">
      <c r="A5884" s="565"/>
      <c r="B5884" s="565"/>
      <c r="C5884" s="565"/>
      <c r="D5884" s="564"/>
      <c r="E5884" s="5"/>
      <c r="F5884"/>
      <c r="G5884" s="5"/>
      <c r="I5884" s="232"/>
    </row>
    <row r="5885" spans="1:9" x14ac:dyDescent="0.25">
      <c r="A5885" s="565"/>
      <c r="B5885" s="565"/>
      <c r="C5885" s="565"/>
      <c r="D5885" s="564"/>
      <c r="E5885" s="5"/>
      <c r="F5885"/>
      <c r="G5885" s="5"/>
      <c r="I5885" s="232"/>
    </row>
    <row r="5886" spans="1:9" x14ac:dyDescent="0.25">
      <c r="A5886" s="565"/>
      <c r="B5886" s="565"/>
      <c r="C5886" s="565"/>
      <c r="D5886" s="564"/>
      <c r="E5886" s="5"/>
      <c r="F5886"/>
      <c r="G5886" s="5"/>
      <c r="I5886" s="232"/>
    </row>
    <row r="5887" spans="1:9" x14ac:dyDescent="0.25">
      <c r="A5887" s="565"/>
      <c r="B5887" s="565"/>
      <c r="C5887" s="565"/>
      <c r="D5887" s="564"/>
      <c r="E5887" s="5"/>
      <c r="F5887"/>
      <c r="G5887" s="5"/>
      <c r="I5887" s="232"/>
    </row>
    <row r="5888" spans="1:9" x14ac:dyDescent="0.25">
      <c r="A5888" s="565"/>
      <c r="B5888" s="565"/>
      <c r="C5888" s="565"/>
      <c r="D5888" s="564"/>
      <c r="E5888" s="5"/>
      <c r="F5888"/>
      <c r="G5888" s="5"/>
      <c r="I5888" s="232"/>
    </row>
    <row r="5889" spans="1:9" x14ac:dyDescent="0.25">
      <c r="A5889" s="565"/>
      <c r="B5889" s="565"/>
      <c r="C5889" s="565"/>
      <c r="D5889" s="564"/>
      <c r="E5889" s="5"/>
      <c r="F5889"/>
      <c r="G5889" s="5"/>
      <c r="I5889" s="232"/>
    </row>
    <row r="5890" spans="1:9" x14ac:dyDescent="0.25">
      <c r="A5890" s="565"/>
      <c r="B5890" s="565"/>
      <c r="C5890" s="565"/>
      <c r="D5890" s="564"/>
      <c r="E5890" s="5"/>
      <c r="F5890"/>
      <c r="G5890" s="5"/>
      <c r="I5890" s="232"/>
    </row>
    <row r="5891" spans="1:9" x14ac:dyDescent="0.25">
      <c r="A5891" s="565"/>
      <c r="B5891" s="565"/>
      <c r="C5891" s="565"/>
      <c r="D5891" s="564"/>
      <c r="E5891" s="5"/>
      <c r="F5891"/>
      <c r="G5891" s="5"/>
      <c r="I5891" s="232"/>
    </row>
    <row r="5892" spans="1:9" x14ac:dyDescent="0.25">
      <c r="A5892" s="565"/>
      <c r="B5892" s="565"/>
      <c r="C5892" s="565"/>
      <c r="D5892" s="564"/>
      <c r="E5892" s="5"/>
      <c r="F5892"/>
      <c r="G5892" s="5"/>
      <c r="I5892" s="232"/>
    </row>
    <row r="5893" spans="1:9" x14ac:dyDescent="0.25">
      <c r="A5893" s="565"/>
      <c r="B5893" s="565"/>
      <c r="C5893" s="565"/>
      <c r="D5893" s="564"/>
      <c r="E5893" s="5"/>
      <c r="F5893"/>
      <c r="G5893" s="5"/>
      <c r="I5893" s="232"/>
    </row>
    <row r="5894" spans="1:9" x14ac:dyDescent="0.25">
      <c r="A5894" s="565"/>
      <c r="B5894" s="565"/>
      <c r="C5894" s="565"/>
      <c r="D5894" s="564"/>
      <c r="E5894" s="5"/>
      <c r="F5894"/>
      <c r="G5894" s="5"/>
      <c r="I5894" s="232"/>
    </row>
    <row r="5895" spans="1:9" x14ac:dyDescent="0.25">
      <c r="A5895" s="565"/>
      <c r="B5895" s="565"/>
      <c r="C5895" s="565"/>
      <c r="D5895" s="564"/>
      <c r="E5895" s="5"/>
      <c r="F5895"/>
      <c r="G5895" s="5"/>
      <c r="I5895" s="232"/>
    </row>
    <row r="5896" spans="1:9" x14ac:dyDescent="0.25">
      <c r="A5896" s="565"/>
      <c r="B5896" s="565"/>
      <c r="C5896" s="565"/>
      <c r="D5896" s="564"/>
      <c r="E5896" s="5"/>
      <c r="F5896"/>
      <c r="G5896" s="5"/>
      <c r="I5896" s="232"/>
    </row>
    <row r="5897" spans="1:9" x14ac:dyDescent="0.25">
      <c r="A5897" s="565"/>
      <c r="B5897" s="565"/>
      <c r="C5897" s="565"/>
      <c r="D5897" s="564"/>
      <c r="E5897" s="5"/>
      <c r="F5897"/>
      <c r="G5897" s="5"/>
      <c r="I5897" s="232"/>
    </row>
    <row r="5898" spans="1:9" x14ac:dyDescent="0.25">
      <c r="A5898" s="565"/>
      <c r="B5898" s="565"/>
      <c r="C5898" s="565"/>
      <c r="D5898" s="564"/>
      <c r="E5898" s="5"/>
      <c r="F5898"/>
      <c r="G5898" s="5"/>
      <c r="I5898" s="232"/>
    </row>
    <row r="5899" spans="1:9" x14ac:dyDescent="0.25">
      <c r="A5899" s="565"/>
      <c r="B5899" s="565"/>
      <c r="C5899" s="565"/>
      <c r="D5899" s="564"/>
      <c r="E5899" s="5"/>
      <c r="F5899"/>
      <c r="G5899" s="5"/>
      <c r="I5899" s="232"/>
    </row>
    <row r="5900" spans="1:9" x14ac:dyDescent="0.25">
      <c r="A5900" s="565"/>
      <c r="B5900" s="565"/>
      <c r="C5900" s="565"/>
      <c r="D5900" s="564"/>
      <c r="E5900" s="5"/>
      <c r="F5900"/>
      <c r="G5900" s="5"/>
      <c r="I5900" s="232"/>
    </row>
    <row r="5901" spans="1:9" x14ac:dyDescent="0.25">
      <c r="A5901" s="565"/>
      <c r="B5901" s="565"/>
      <c r="C5901" s="565"/>
      <c r="D5901" s="564"/>
      <c r="E5901" s="5"/>
      <c r="F5901"/>
      <c r="G5901" s="5"/>
      <c r="I5901" s="232"/>
    </row>
    <row r="5902" spans="1:9" x14ac:dyDescent="0.25">
      <c r="A5902" s="565"/>
      <c r="B5902" s="565"/>
      <c r="C5902" s="565"/>
      <c r="D5902" s="564"/>
      <c r="E5902" s="5"/>
      <c r="F5902"/>
      <c r="G5902" s="5"/>
      <c r="I5902" s="232"/>
    </row>
    <row r="5903" spans="1:9" x14ac:dyDescent="0.25">
      <c r="A5903" s="565"/>
      <c r="B5903" s="565"/>
      <c r="C5903" s="565"/>
      <c r="D5903" s="564"/>
      <c r="E5903" s="5"/>
      <c r="F5903"/>
      <c r="G5903" s="5"/>
      <c r="I5903" s="232"/>
    </row>
    <row r="5904" spans="1:9" x14ac:dyDescent="0.25">
      <c r="A5904" s="565"/>
      <c r="B5904" s="565"/>
      <c r="C5904" s="565"/>
      <c r="D5904" s="564"/>
      <c r="E5904" s="5"/>
      <c r="F5904"/>
      <c r="G5904" s="5"/>
      <c r="I5904" s="232"/>
    </row>
    <row r="5905" spans="1:9" x14ac:dyDescent="0.25">
      <c r="A5905" s="565"/>
      <c r="B5905" s="565"/>
      <c r="C5905" s="565"/>
      <c r="D5905" s="564"/>
      <c r="E5905" s="5"/>
      <c r="F5905"/>
      <c r="G5905" s="5"/>
      <c r="I5905" s="232"/>
    </row>
    <row r="5906" spans="1:9" x14ac:dyDescent="0.25">
      <c r="A5906" s="565"/>
      <c r="B5906" s="565"/>
      <c r="C5906" s="565"/>
      <c r="D5906" s="564"/>
      <c r="E5906" s="5"/>
      <c r="F5906"/>
      <c r="G5906" s="5"/>
      <c r="I5906" s="232"/>
    </row>
    <row r="5907" spans="1:9" x14ac:dyDescent="0.25">
      <c r="A5907" s="565"/>
      <c r="B5907" s="565"/>
      <c r="C5907" s="565"/>
      <c r="D5907" s="564"/>
      <c r="E5907" s="5"/>
      <c r="F5907"/>
      <c r="G5907" s="5"/>
      <c r="I5907" s="232"/>
    </row>
    <row r="5908" spans="1:9" x14ac:dyDescent="0.25">
      <c r="A5908" s="565"/>
      <c r="B5908" s="565"/>
      <c r="C5908" s="565"/>
      <c r="D5908" s="564"/>
      <c r="E5908" s="5"/>
      <c r="F5908"/>
      <c r="G5908" s="5"/>
      <c r="I5908" s="232"/>
    </row>
    <row r="5909" spans="1:9" x14ac:dyDescent="0.25">
      <c r="A5909" s="565"/>
      <c r="B5909" s="565"/>
      <c r="C5909" s="565"/>
      <c r="D5909" s="564"/>
      <c r="E5909" s="5"/>
      <c r="F5909"/>
      <c r="G5909" s="5"/>
      <c r="I5909" s="232"/>
    </row>
    <row r="5910" spans="1:9" x14ac:dyDescent="0.25">
      <c r="A5910" s="565"/>
      <c r="B5910" s="565"/>
      <c r="C5910" s="565"/>
      <c r="D5910" s="564"/>
      <c r="E5910" s="5"/>
      <c r="F5910"/>
      <c r="G5910" s="5"/>
      <c r="I5910" s="232"/>
    </row>
    <row r="5911" spans="1:9" x14ac:dyDescent="0.25">
      <c r="A5911" s="565"/>
      <c r="B5911" s="565"/>
      <c r="C5911" s="565"/>
      <c r="D5911" s="564"/>
      <c r="E5911" s="5"/>
      <c r="F5911"/>
      <c r="G5911" s="5"/>
      <c r="I5911" s="232"/>
    </row>
    <row r="5912" spans="1:9" x14ac:dyDescent="0.25">
      <c r="A5912" s="565"/>
      <c r="B5912" s="565"/>
      <c r="C5912" s="565"/>
      <c r="D5912" s="564"/>
      <c r="E5912" s="5"/>
      <c r="F5912"/>
      <c r="G5912" s="5"/>
      <c r="I5912" s="232"/>
    </row>
    <row r="5913" spans="1:9" x14ac:dyDescent="0.25">
      <c r="A5913" s="565"/>
      <c r="B5913" s="565"/>
      <c r="C5913" s="565"/>
      <c r="D5913" s="564"/>
      <c r="E5913" s="5"/>
      <c r="F5913"/>
      <c r="G5913" s="5"/>
      <c r="I5913" s="232"/>
    </row>
    <row r="5914" spans="1:9" x14ac:dyDescent="0.25">
      <c r="A5914" s="565"/>
      <c r="B5914" s="565"/>
      <c r="C5914" s="565"/>
      <c r="D5914" s="564"/>
      <c r="E5914" s="5"/>
      <c r="F5914"/>
      <c r="G5914" s="5"/>
      <c r="I5914" s="232"/>
    </row>
    <row r="5915" spans="1:9" x14ac:dyDescent="0.25">
      <c r="A5915" s="565"/>
      <c r="B5915" s="565"/>
      <c r="C5915" s="565"/>
      <c r="D5915" s="564"/>
      <c r="E5915" s="5"/>
      <c r="F5915"/>
      <c r="G5915" s="5"/>
      <c r="I5915" s="232"/>
    </row>
    <row r="5916" spans="1:9" x14ac:dyDescent="0.25">
      <c r="A5916" s="565"/>
      <c r="B5916" s="565"/>
      <c r="C5916" s="565"/>
      <c r="D5916" s="564"/>
      <c r="E5916" s="5"/>
      <c r="F5916"/>
      <c r="G5916" s="5"/>
      <c r="I5916" s="232"/>
    </row>
    <row r="5917" spans="1:9" x14ac:dyDescent="0.25">
      <c r="A5917" s="565"/>
      <c r="B5917" s="565"/>
      <c r="C5917" s="565"/>
      <c r="D5917" s="564"/>
      <c r="E5917" s="5"/>
      <c r="F5917"/>
      <c r="G5917" s="5"/>
      <c r="I5917" s="232"/>
    </row>
    <row r="5918" spans="1:9" x14ac:dyDescent="0.25">
      <c r="A5918" s="565"/>
      <c r="B5918" s="565"/>
      <c r="C5918" s="565"/>
      <c r="D5918" s="564"/>
      <c r="E5918" s="5"/>
      <c r="F5918"/>
      <c r="G5918" s="5"/>
      <c r="I5918" s="232"/>
    </row>
    <row r="5919" spans="1:9" x14ac:dyDescent="0.25">
      <c r="A5919" s="565"/>
      <c r="B5919" s="565"/>
      <c r="C5919" s="565"/>
      <c r="D5919" s="564"/>
      <c r="E5919" s="5"/>
      <c r="F5919"/>
      <c r="G5919" s="5"/>
      <c r="I5919" s="232"/>
    </row>
    <row r="5920" spans="1:9" x14ac:dyDescent="0.25">
      <c r="A5920" s="565"/>
      <c r="B5920" s="565"/>
      <c r="C5920" s="565"/>
      <c r="D5920" s="564"/>
      <c r="E5920" s="5"/>
      <c r="F5920"/>
      <c r="G5920" s="5"/>
      <c r="I5920" s="232"/>
    </row>
    <row r="5921" spans="1:9" x14ac:dyDescent="0.25">
      <c r="A5921" s="565"/>
      <c r="B5921" s="565"/>
      <c r="C5921" s="565"/>
      <c r="D5921" s="564"/>
      <c r="E5921" s="5"/>
      <c r="F5921"/>
      <c r="G5921" s="5"/>
      <c r="I5921" s="232"/>
    </row>
    <row r="5922" spans="1:9" x14ac:dyDescent="0.25">
      <c r="A5922" s="565"/>
      <c r="B5922" s="565"/>
      <c r="C5922" s="565"/>
      <c r="D5922" s="564"/>
      <c r="E5922" s="5"/>
      <c r="F5922"/>
      <c r="G5922" s="5"/>
      <c r="I5922" s="232"/>
    </row>
    <row r="5923" spans="1:9" x14ac:dyDescent="0.25">
      <c r="A5923" s="565"/>
      <c r="B5923" s="565"/>
      <c r="C5923" s="565"/>
      <c r="D5923" s="564"/>
      <c r="E5923" s="5"/>
      <c r="F5923"/>
      <c r="G5923" s="5"/>
      <c r="I5923" s="232"/>
    </row>
    <row r="5924" spans="1:9" x14ac:dyDescent="0.25">
      <c r="A5924" s="565"/>
      <c r="B5924" s="565"/>
      <c r="C5924" s="565"/>
      <c r="D5924" s="564"/>
      <c r="E5924" s="5"/>
      <c r="F5924"/>
      <c r="G5924" s="5"/>
      <c r="I5924" s="232"/>
    </row>
    <row r="5925" spans="1:9" x14ac:dyDescent="0.25">
      <c r="A5925" s="565"/>
      <c r="B5925" s="565"/>
      <c r="C5925" s="565"/>
      <c r="D5925" s="564"/>
      <c r="E5925" s="5"/>
      <c r="F5925"/>
      <c r="G5925" s="5"/>
      <c r="I5925" s="232"/>
    </row>
    <row r="5926" spans="1:9" x14ac:dyDescent="0.25">
      <c r="A5926" s="565"/>
      <c r="B5926" s="565"/>
      <c r="C5926" s="565"/>
      <c r="D5926" s="564"/>
      <c r="E5926" s="5"/>
      <c r="F5926"/>
      <c r="G5926" s="5"/>
      <c r="I5926" s="232"/>
    </row>
    <row r="5927" spans="1:9" x14ac:dyDescent="0.25">
      <c r="A5927" s="565"/>
      <c r="B5927" s="565"/>
      <c r="C5927" s="565"/>
      <c r="D5927" s="564"/>
      <c r="E5927" s="5"/>
      <c r="F5927"/>
      <c r="G5927" s="5"/>
      <c r="I5927" s="232"/>
    </row>
    <row r="5928" spans="1:9" x14ac:dyDescent="0.25">
      <c r="A5928" s="565"/>
      <c r="B5928" s="565"/>
      <c r="C5928" s="565"/>
      <c r="D5928" s="564"/>
      <c r="E5928" s="5"/>
      <c r="F5928"/>
      <c r="G5928" s="5"/>
      <c r="I5928" s="232"/>
    </row>
    <row r="5929" spans="1:9" x14ac:dyDescent="0.25">
      <c r="A5929" s="565"/>
      <c r="B5929" s="565"/>
      <c r="C5929" s="565"/>
      <c r="D5929" s="564"/>
      <c r="E5929" s="5"/>
      <c r="F5929"/>
      <c r="G5929" s="5"/>
      <c r="I5929" s="232"/>
    </row>
    <row r="5930" spans="1:9" x14ac:dyDescent="0.25">
      <c r="A5930" s="565"/>
      <c r="B5930" s="565"/>
      <c r="C5930" s="565"/>
      <c r="D5930" s="564"/>
      <c r="E5930" s="5"/>
      <c r="F5930"/>
      <c r="G5930" s="5"/>
      <c r="I5930" s="232"/>
    </row>
    <row r="5931" spans="1:9" x14ac:dyDescent="0.25">
      <c r="A5931" s="565"/>
      <c r="B5931" s="565"/>
      <c r="C5931" s="565"/>
      <c r="D5931" s="564"/>
      <c r="E5931" s="5"/>
      <c r="F5931"/>
      <c r="G5931" s="5"/>
      <c r="I5931" s="232"/>
    </row>
    <row r="5932" spans="1:9" x14ac:dyDescent="0.25">
      <c r="A5932" s="565"/>
      <c r="B5932" s="565"/>
      <c r="C5932" s="565"/>
      <c r="D5932" s="564"/>
      <c r="E5932" s="5"/>
      <c r="F5932"/>
      <c r="G5932" s="5"/>
      <c r="I5932" s="232"/>
    </row>
    <row r="5933" spans="1:9" x14ac:dyDescent="0.25">
      <c r="A5933" s="565"/>
      <c r="B5933" s="565"/>
      <c r="C5933" s="565"/>
      <c r="D5933" s="564"/>
      <c r="E5933" s="5"/>
      <c r="F5933"/>
      <c r="G5933" s="5"/>
      <c r="I5933" s="232"/>
    </row>
    <row r="5934" spans="1:9" x14ac:dyDescent="0.25">
      <c r="A5934" s="565"/>
      <c r="B5934" s="565"/>
      <c r="C5934" s="565"/>
      <c r="D5934" s="564"/>
      <c r="E5934" s="5"/>
      <c r="F5934"/>
      <c r="G5934" s="5"/>
      <c r="I5934" s="232"/>
    </row>
    <row r="5935" spans="1:9" x14ac:dyDescent="0.25">
      <c r="A5935" s="565"/>
      <c r="B5935" s="565"/>
      <c r="C5935" s="565"/>
      <c r="D5935" s="564"/>
      <c r="E5935" s="5"/>
      <c r="F5935"/>
      <c r="G5935" s="5"/>
      <c r="I5935" s="232"/>
    </row>
    <row r="5936" spans="1:9" x14ac:dyDescent="0.25">
      <c r="A5936" s="565"/>
      <c r="B5936" s="565"/>
      <c r="C5936" s="565"/>
      <c r="D5936" s="564"/>
      <c r="E5936" s="5"/>
      <c r="F5936"/>
      <c r="G5936" s="5"/>
      <c r="I5936" s="232"/>
    </row>
    <row r="5937" spans="1:9" x14ac:dyDescent="0.25">
      <c r="A5937" s="565"/>
      <c r="B5937" s="565"/>
      <c r="C5937" s="565"/>
      <c r="D5937" s="564"/>
      <c r="E5937" s="5"/>
      <c r="F5937"/>
      <c r="G5937" s="5"/>
      <c r="I5937" s="232"/>
    </row>
    <row r="5938" spans="1:9" x14ac:dyDescent="0.25">
      <c r="A5938" s="565"/>
      <c r="B5938" s="565"/>
      <c r="C5938" s="565"/>
      <c r="D5938" s="564"/>
      <c r="E5938" s="5"/>
      <c r="F5938"/>
      <c r="G5938" s="5"/>
      <c r="I5938" s="232"/>
    </row>
    <row r="5939" spans="1:9" x14ac:dyDescent="0.25">
      <c r="A5939" s="565"/>
      <c r="B5939" s="565"/>
      <c r="C5939" s="565"/>
      <c r="D5939" s="564"/>
      <c r="E5939" s="5"/>
      <c r="F5939"/>
      <c r="G5939" s="5"/>
      <c r="I5939" s="232"/>
    </row>
    <row r="5940" spans="1:9" x14ac:dyDescent="0.25">
      <c r="A5940" s="565"/>
      <c r="B5940" s="565"/>
      <c r="C5940" s="565"/>
      <c r="D5940" s="564"/>
      <c r="E5940" s="5"/>
      <c r="F5940"/>
      <c r="G5940" s="5"/>
      <c r="I5940" s="232"/>
    </row>
    <row r="5941" spans="1:9" x14ac:dyDescent="0.25">
      <c r="A5941" s="565"/>
      <c r="B5941" s="565"/>
      <c r="C5941" s="565"/>
      <c r="D5941" s="564"/>
      <c r="E5941" s="5"/>
      <c r="F5941"/>
      <c r="G5941" s="5"/>
      <c r="I5941" s="232"/>
    </row>
    <row r="5942" spans="1:9" x14ac:dyDescent="0.25">
      <c r="A5942" s="565"/>
      <c r="B5942" s="565"/>
      <c r="C5942" s="565"/>
      <c r="D5942" s="564"/>
      <c r="E5942" s="5"/>
      <c r="F5942"/>
      <c r="G5942" s="5"/>
      <c r="I5942" s="232"/>
    </row>
    <row r="5943" spans="1:9" x14ac:dyDescent="0.25">
      <c r="A5943" s="565"/>
      <c r="B5943" s="565"/>
      <c r="C5943" s="565"/>
      <c r="D5943" s="564"/>
      <c r="E5943" s="5"/>
      <c r="F5943"/>
      <c r="G5943" s="5"/>
      <c r="I5943" s="232"/>
    </row>
    <row r="5944" spans="1:9" x14ac:dyDescent="0.25">
      <c r="A5944" s="565"/>
      <c r="B5944" s="565"/>
      <c r="C5944" s="565"/>
      <c r="D5944" s="564"/>
      <c r="E5944" s="5"/>
      <c r="F5944"/>
      <c r="G5944" s="5"/>
      <c r="I5944" s="232"/>
    </row>
    <row r="5945" spans="1:9" x14ac:dyDescent="0.25">
      <c r="A5945" s="565"/>
      <c r="B5945" s="565"/>
      <c r="C5945" s="565"/>
      <c r="D5945" s="564"/>
      <c r="E5945" s="5"/>
      <c r="F5945"/>
      <c r="G5945" s="5"/>
      <c r="I5945" s="232"/>
    </row>
    <row r="5946" spans="1:9" x14ac:dyDescent="0.25">
      <c r="A5946" s="565"/>
      <c r="B5946" s="565"/>
      <c r="C5946" s="565"/>
      <c r="D5946" s="564"/>
      <c r="E5946" s="5"/>
      <c r="F5946"/>
      <c r="G5946" s="5"/>
      <c r="I5946" s="232"/>
    </row>
    <row r="5947" spans="1:9" x14ac:dyDescent="0.25">
      <c r="A5947" s="565"/>
      <c r="B5947" s="565"/>
      <c r="C5947" s="565"/>
      <c r="D5947" s="564"/>
      <c r="E5947" s="5"/>
      <c r="F5947"/>
      <c r="G5947" s="5"/>
      <c r="I5947" s="232"/>
    </row>
    <row r="5948" spans="1:9" x14ac:dyDescent="0.25">
      <c r="A5948" s="565"/>
      <c r="B5948" s="565"/>
      <c r="C5948" s="565"/>
      <c r="D5948" s="564"/>
      <c r="E5948" s="5"/>
      <c r="F5948"/>
      <c r="G5948" s="5"/>
      <c r="I5948" s="232"/>
    </row>
    <row r="5949" spans="1:9" x14ac:dyDescent="0.25">
      <c r="A5949" s="565"/>
      <c r="B5949" s="565"/>
      <c r="C5949" s="565"/>
      <c r="D5949" s="564"/>
      <c r="E5949" s="5"/>
      <c r="F5949"/>
      <c r="G5949" s="5"/>
      <c r="I5949" s="232"/>
    </row>
    <row r="5950" spans="1:9" x14ac:dyDescent="0.25">
      <c r="A5950" s="565"/>
      <c r="B5950" s="565"/>
      <c r="C5950" s="565"/>
      <c r="D5950" s="564"/>
      <c r="E5950" s="5"/>
      <c r="F5950"/>
      <c r="G5950" s="5"/>
      <c r="I5950" s="232"/>
    </row>
    <row r="5951" spans="1:9" x14ac:dyDescent="0.25">
      <c r="A5951" s="565"/>
      <c r="B5951" s="565"/>
      <c r="C5951" s="565"/>
      <c r="D5951" s="564"/>
      <c r="E5951" s="5"/>
      <c r="F5951"/>
      <c r="G5951" s="5"/>
      <c r="I5951" s="232"/>
    </row>
    <row r="5952" spans="1:9" x14ac:dyDescent="0.25">
      <c r="A5952" s="565"/>
      <c r="B5952" s="565"/>
      <c r="C5952" s="565"/>
      <c r="D5952" s="564"/>
      <c r="E5952" s="5"/>
      <c r="F5952"/>
      <c r="G5952" s="5"/>
      <c r="I5952" s="232"/>
    </row>
    <row r="5953" spans="1:9" x14ac:dyDescent="0.25">
      <c r="A5953" s="565"/>
      <c r="B5953" s="565"/>
      <c r="C5953" s="565"/>
      <c r="D5953" s="564"/>
      <c r="E5953" s="5"/>
      <c r="F5953"/>
      <c r="G5953" s="5"/>
      <c r="I5953" s="232"/>
    </row>
    <row r="5954" spans="1:9" x14ac:dyDescent="0.25">
      <c r="A5954" s="565"/>
      <c r="B5954" s="565"/>
      <c r="C5954" s="565"/>
      <c r="D5954" s="564"/>
      <c r="E5954" s="5"/>
      <c r="F5954"/>
      <c r="G5954" s="5"/>
      <c r="I5954" s="232"/>
    </row>
    <row r="5955" spans="1:9" x14ac:dyDescent="0.25">
      <c r="A5955" s="565"/>
      <c r="B5955" s="565"/>
      <c r="C5955" s="565"/>
      <c r="D5955" s="564"/>
      <c r="E5955" s="5"/>
      <c r="F5955"/>
      <c r="G5955" s="5"/>
      <c r="I5955" s="232"/>
    </row>
    <row r="5956" spans="1:9" x14ac:dyDescent="0.25">
      <c r="A5956" s="565"/>
      <c r="B5956" s="565"/>
      <c r="C5956" s="565"/>
      <c r="D5956" s="564"/>
      <c r="E5956" s="5"/>
      <c r="F5956"/>
      <c r="G5956" s="5"/>
      <c r="I5956" s="232"/>
    </row>
    <row r="5957" spans="1:9" x14ac:dyDescent="0.25">
      <c r="A5957" s="565"/>
      <c r="B5957" s="565"/>
      <c r="C5957" s="565"/>
      <c r="D5957" s="564"/>
      <c r="E5957" s="5"/>
      <c r="F5957"/>
      <c r="G5957" s="5"/>
      <c r="I5957" s="232"/>
    </row>
    <row r="5958" spans="1:9" x14ac:dyDescent="0.25">
      <c r="A5958" s="565"/>
      <c r="B5958" s="565"/>
      <c r="C5958" s="565"/>
      <c r="D5958" s="564"/>
      <c r="E5958" s="5"/>
      <c r="F5958"/>
      <c r="G5958" s="5"/>
      <c r="I5958" s="232"/>
    </row>
    <row r="5959" spans="1:9" x14ac:dyDescent="0.25">
      <c r="A5959" s="565"/>
      <c r="B5959" s="565"/>
      <c r="C5959" s="565"/>
      <c r="D5959" s="564"/>
      <c r="E5959" s="5"/>
      <c r="F5959"/>
      <c r="G5959" s="5"/>
      <c r="I5959" s="232"/>
    </row>
    <row r="5960" spans="1:9" x14ac:dyDescent="0.25">
      <c r="A5960" s="565"/>
      <c r="B5960" s="565"/>
      <c r="C5960" s="565"/>
      <c r="D5960" s="564"/>
      <c r="E5960" s="5"/>
      <c r="F5960"/>
      <c r="G5960" s="5"/>
      <c r="I5960" s="232"/>
    </row>
    <row r="5961" spans="1:9" x14ac:dyDescent="0.25">
      <c r="A5961" s="565"/>
      <c r="B5961" s="565"/>
      <c r="C5961" s="565"/>
      <c r="D5961" s="564"/>
      <c r="E5961" s="5"/>
      <c r="F5961"/>
      <c r="G5961" s="5"/>
      <c r="I5961" s="232"/>
    </row>
    <row r="5962" spans="1:9" x14ac:dyDescent="0.25">
      <c r="A5962" s="565"/>
      <c r="B5962" s="565"/>
      <c r="C5962" s="565"/>
      <c r="D5962" s="564"/>
      <c r="E5962" s="5"/>
      <c r="F5962"/>
      <c r="G5962" s="5"/>
      <c r="I5962" s="232"/>
    </row>
    <row r="5963" spans="1:9" x14ac:dyDescent="0.25">
      <c r="A5963" s="565"/>
      <c r="B5963" s="565"/>
      <c r="C5963" s="565"/>
      <c r="D5963" s="564"/>
      <c r="E5963" s="5"/>
      <c r="F5963"/>
      <c r="G5963" s="5"/>
      <c r="I5963" s="232"/>
    </row>
    <row r="5964" spans="1:9" x14ac:dyDescent="0.25">
      <c r="A5964" s="565"/>
      <c r="B5964" s="565"/>
      <c r="C5964" s="565"/>
      <c r="D5964" s="564"/>
      <c r="E5964" s="5"/>
      <c r="F5964"/>
      <c r="G5964" s="5"/>
      <c r="I5964" s="232"/>
    </row>
    <row r="5965" spans="1:9" x14ac:dyDescent="0.25">
      <c r="A5965" s="565"/>
      <c r="B5965" s="565"/>
      <c r="C5965" s="565"/>
      <c r="D5965" s="564"/>
      <c r="E5965" s="5"/>
      <c r="F5965"/>
      <c r="G5965" s="5"/>
      <c r="I5965" s="232"/>
    </row>
    <row r="5966" spans="1:9" x14ac:dyDescent="0.25">
      <c r="A5966" s="565"/>
      <c r="B5966" s="565"/>
      <c r="C5966" s="565"/>
      <c r="D5966" s="564"/>
      <c r="E5966" s="5"/>
      <c r="F5966"/>
      <c r="G5966" s="5"/>
      <c r="I5966" s="232"/>
    </row>
    <row r="5967" spans="1:9" x14ac:dyDescent="0.25">
      <c r="A5967" s="565"/>
      <c r="B5967" s="565"/>
      <c r="C5967" s="565"/>
      <c r="D5967" s="564"/>
      <c r="E5967" s="5"/>
      <c r="F5967"/>
      <c r="G5967" s="5"/>
      <c r="I5967" s="232"/>
    </row>
    <row r="5968" spans="1:9" x14ac:dyDescent="0.25">
      <c r="A5968" s="565"/>
      <c r="B5968" s="565"/>
      <c r="C5968" s="565"/>
      <c r="D5968" s="564"/>
      <c r="E5968" s="5"/>
      <c r="F5968"/>
      <c r="G5968" s="5"/>
      <c r="I5968" s="232"/>
    </row>
    <row r="5969" spans="1:9" x14ac:dyDescent="0.25">
      <c r="A5969" s="565"/>
      <c r="B5969" s="565"/>
      <c r="C5969" s="565"/>
      <c r="D5969" s="564"/>
      <c r="E5969" s="5"/>
      <c r="F5969"/>
      <c r="G5969" s="5"/>
      <c r="I5969" s="232"/>
    </row>
    <row r="5970" spans="1:9" x14ac:dyDescent="0.25">
      <c r="A5970" s="565"/>
      <c r="B5970" s="565"/>
      <c r="C5970" s="565"/>
      <c r="D5970" s="564"/>
      <c r="E5970" s="5"/>
      <c r="F5970"/>
      <c r="G5970" s="5"/>
      <c r="I5970" s="232"/>
    </row>
    <row r="5971" spans="1:9" x14ac:dyDescent="0.25">
      <c r="A5971" s="565"/>
      <c r="B5971" s="565"/>
      <c r="C5971" s="565"/>
      <c r="D5971" s="564"/>
      <c r="E5971" s="5"/>
      <c r="F5971"/>
      <c r="G5971" s="5"/>
      <c r="I5971" s="232"/>
    </row>
    <row r="5972" spans="1:9" x14ac:dyDescent="0.25">
      <c r="A5972" s="565"/>
      <c r="B5972" s="565"/>
      <c r="C5972" s="565"/>
      <c r="D5972" s="564"/>
      <c r="E5972" s="5"/>
      <c r="F5972"/>
      <c r="G5972" s="5"/>
      <c r="I5972" s="232"/>
    </row>
    <row r="5973" spans="1:9" x14ac:dyDescent="0.25">
      <c r="A5973" s="565"/>
      <c r="B5973" s="565"/>
      <c r="C5973" s="565"/>
      <c r="D5973" s="564"/>
      <c r="E5973" s="5"/>
      <c r="F5973"/>
      <c r="G5973" s="5"/>
      <c r="I5973" s="232"/>
    </row>
    <row r="5974" spans="1:9" x14ac:dyDescent="0.25">
      <c r="A5974" s="565"/>
      <c r="B5974" s="565"/>
      <c r="C5974" s="565"/>
      <c r="D5974" s="564"/>
      <c r="E5974" s="5"/>
      <c r="F5974"/>
      <c r="G5974" s="5"/>
      <c r="I5974" s="232"/>
    </row>
    <row r="5975" spans="1:9" x14ac:dyDescent="0.25">
      <c r="A5975" s="565"/>
      <c r="B5975" s="565"/>
      <c r="C5975" s="565"/>
      <c r="D5975" s="564"/>
      <c r="E5975" s="5"/>
      <c r="F5975"/>
      <c r="G5975" s="5"/>
      <c r="I5975" s="232"/>
    </row>
    <row r="5976" spans="1:9" x14ac:dyDescent="0.25">
      <c r="A5976" s="565"/>
      <c r="B5976" s="565"/>
      <c r="C5976" s="565"/>
      <c r="D5976" s="564"/>
      <c r="E5976" s="5"/>
      <c r="F5976"/>
      <c r="G5976" s="5"/>
      <c r="I5976" s="232"/>
    </row>
    <row r="5977" spans="1:9" x14ac:dyDescent="0.25">
      <c r="A5977" s="565"/>
      <c r="B5977" s="565"/>
      <c r="C5977" s="565"/>
      <c r="D5977" s="564"/>
      <c r="E5977" s="5"/>
      <c r="F5977"/>
      <c r="G5977" s="5"/>
      <c r="I5977" s="232"/>
    </row>
    <row r="5978" spans="1:9" x14ac:dyDescent="0.25">
      <c r="A5978" s="565"/>
      <c r="B5978" s="565"/>
      <c r="C5978" s="565"/>
      <c r="D5978" s="564"/>
      <c r="E5978" s="5"/>
      <c r="F5978"/>
      <c r="G5978" s="5"/>
      <c r="I5978" s="232"/>
    </row>
    <row r="5979" spans="1:9" x14ac:dyDescent="0.25">
      <c r="A5979" s="565"/>
      <c r="B5979" s="565"/>
      <c r="C5979" s="565"/>
      <c r="D5979" s="564"/>
      <c r="E5979" s="5"/>
      <c r="F5979"/>
      <c r="G5979" s="5"/>
      <c r="I5979" s="232"/>
    </row>
    <row r="5980" spans="1:9" x14ac:dyDescent="0.25">
      <c r="A5980" s="565"/>
      <c r="B5980" s="565"/>
      <c r="C5980" s="565"/>
      <c r="D5980" s="564"/>
      <c r="E5980" s="5"/>
      <c r="F5980"/>
      <c r="G5980" s="5"/>
      <c r="I5980" s="232"/>
    </row>
    <row r="5981" spans="1:9" x14ac:dyDescent="0.25">
      <c r="A5981" s="565"/>
      <c r="B5981" s="565"/>
      <c r="C5981" s="565"/>
      <c r="D5981" s="564"/>
      <c r="E5981" s="5"/>
      <c r="F5981"/>
      <c r="G5981" s="5"/>
      <c r="I5981" s="232"/>
    </row>
    <row r="5982" spans="1:9" x14ac:dyDescent="0.25">
      <c r="A5982" s="565"/>
      <c r="B5982" s="565"/>
      <c r="C5982" s="565"/>
      <c r="D5982" s="564"/>
      <c r="E5982" s="5"/>
      <c r="F5982"/>
      <c r="G5982" s="5"/>
      <c r="I5982" s="232"/>
    </row>
    <row r="5983" spans="1:9" x14ac:dyDescent="0.25">
      <c r="A5983" s="565"/>
      <c r="B5983" s="565"/>
      <c r="C5983" s="565"/>
      <c r="D5983" s="564"/>
      <c r="E5983" s="5"/>
      <c r="F5983"/>
      <c r="G5983" s="5"/>
      <c r="I5983" s="232"/>
    </row>
    <row r="5984" spans="1:9" x14ac:dyDescent="0.25">
      <c r="A5984" s="565"/>
      <c r="B5984" s="565"/>
      <c r="C5984" s="565"/>
      <c r="D5984" s="564"/>
      <c r="E5984" s="5"/>
      <c r="F5984"/>
      <c r="G5984" s="5"/>
      <c r="I5984" s="232"/>
    </row>
    <row r="5985" spans="1:9" x14ac:dyDescent="0.25">
      <c r="A5985" s="565"/>
      <c r="B5985" s="565"/>
      <c r="C5985" s="565"/>
      <c r="D5985" s="564"/>
      <c r="E5985" s="5"/>
      <c r="F5985"/>
      <c r="G5985" s="5"/>
      <c r="I5985" s="232"/>
    </row>
    <row r="5986" spans="1:9" x14ac:dyDescent="0.25">
      <c r="A5986" s="565"/>
      <c r="B5986" s="565"/>
      <c r="C5986" s="565"/>
      <c r="D5986" s="564"/>
      <c r="E5986" s="5"/>
      <c r="F5986"/>
      <c r="G5986" s="5"/>
      <c r="I5986" s="232"/>
    </row>
    <row r="5987" spans="1:9" x14ac:dyDescent="0.25">
      <c r="A5987" s="565"/>
      <c r="B5987" s="565"/>
      <c r="C5987" s="565"/>
      <c r="D5987" s="564"/>
      <c r="E5987" s="5"/>
      <c r="F5987"/>
      <c r="G5987" s="5"/>
      <c r="I5987" s="232"/>
    </row>
    <row r="5988" spans="1:9" x14ac:dyDescent="0.25">
      <c r="A5988" s="565"/>
      <c r="B5988" s="565"/>
      <c r="C5988" s="565"/>
      <c r="D5988" s="564"/>
      <c r="E5988" s="5"/>
      <c r="F5988"/>
      <c r="G5988" s="5"/>
      <c r="I5988" s="232"/>
    </row>
    <row r="5989" spans="1:9" x14ac:dyDescent="0.25">
      <c r="A5989" s="565"/>
      <c r="B5989" s="565"/>
      <c r="C5989" s="565"/>
      <c r="D5989" s="564"/>
      <c r="E5989" s="5"/>
      <c r="F5989"/>
      <c r="G5989" s="5"/>
      <c r="I5989" s="232"/>
    </row>
    <row r="5990" spans="1:9" x14ac:dyDescent="0.25">
      <c r="A5990" s="565"/>
      <c r="B5990" s="565"/>
      <c r="C5990" s="565"/>
      <c r="D5990" s="564"/>
      <c r="E5990" s="5"/>
      <c r="F5990"/>
      <c r="G5990" s="5"/>
      <c r="I5990" s="232"/>
    </row>
    <row r="5991" spans="1:9" x14ac:dyDescent="0.25">
      <c r="A5991" s="565"/>
      <c r="B5991" s="565"/>
      <c r="C5991" s="565"/>
      <c r="D5991" s="564"/>
      <c r="E5991" s="5"/>
      <c r="F5991"/>
      <c r="G5991" s="5"/>
      <c r="I5991" s="232"/>
    </row>
    <row r="5992" spans="1:9" x14ac:dyDescent="0.25">
      <c r="A5992" s="565"/>
      <c r="B5992" s="565"/>
      <c r="C5992" s="565"/>
      <c r="D5992" s="564"/>
      <c r="E5992" s="5"/>
      <c r="F5992"/>
      <c r="G5992" s="5"/>
      <c r="I5992" s="232"/>
    </row>
    <row r="5993" spans="1:9" x14ac:dyDescent="0.25">
      <c r="A5993" s="565"/>
      <c r="B5993" s="565"/>
      <c r="C5993" s="565"/>
      <c r="D5993" s="564"/>
      <c r="E5993" s="5"/>
      <c r="F5993"/>
      <c r="G5993" s="5"/>
      <c r="I5993" s="232"/>
    </row>
    <row r="5994" spans="1:9" x14ac:dyDescent="0.25">
      <c r="A5994" s="565"/>
      <c r="B5994" s="565"/>
      <c r="C5994" s="565"/>
      <c r="D5994" s="564"/>
      <c r="E5994" s="5"/>
      <c r="F5994"/>
      <c r="G5994" s="5"/>
      <c r="I5994" s="232"/>
    </row>
    <row r="5995" spans="1:9" x14ac:dyDescent="0.25">
      <c r="A5995" s="565"/>
      <c r="B5995" s="565"/>
      <c r="C5995" s="565"/>
      <c r="D5995" s="564"/>
      <c r="E5995" s="5"/>
      <c r="F5995"/>
      <c r="G5995" s="5"/>
      <c r="I5995" s="232"/>
    </row>
    <row r="5996" spans="1:9" x14ac:dyDescent="0.25">
      <c r="A5996" s="565"/>
      <c r="B5996" s="565"/>
      <c r="C5996" s="565"/>
      <c r="D5996" s="564"/>
      <c r="E5996" s="5"/>
      <c r="F5996"/>
      <c r="G5996" s="5"/>
      <c r="I5996" s="232"/>
    </row>
    <row r="5997" spans="1:9" x14ac:dyDescent="0.25">
      <c r="A5997" s="565"/>
      <c r="B5997" s="565"/>
      <c r="C5997" s="565"/>
      <c r="D5997" s="564"/>
      <c r="E5997" s="5"/>
      <c r="F5997"/>
      <c r="G5997" s="5"/>
      <c r="I5997" s="232"/>
    </row>
    <row r="5998" spans="1:9" x14ac:dyDescent="0.25">
      <c r="A5998" s="565"/>
      <c r="B5998" s="565"/>
      <c r="C5998" s="565"/>
      <c r="D5998" s="564"/>
      <c r="E5998" s="5"/>
      <c r="F5998"/>
      <c r="G5998" s="5"/>
      <c r="I5998" s="232"/>
    </row>
    <row r="5999" spans="1:9" x14ac:dyDescent="0.25">
      <c r="A5999" s="565"/>
      <c r="B5999" s="565"/>
      <c r="C5999" s="565"/>
      <c r="D5999" s="564"/>
      <c r="E5999" s="5"/>
      <c r="F5999"/>
      <c r="G5999" s="5"/>
      <c r="I5999" s="232"/>
    </row>
    <row r="6000" spans="1:9" x14ac:dyDescent="0.25">
      <c r="A6000" s="565"/>
      <c r="B6000" s="565"/>
      <c r="C6000" s="565"/>
      <c r="D6000" s="564"/>
      <c r="E6000" s="5"/>
      <c r="F6000"/>
      <c r="G6000" s="5"/>
      <c r="I6000" s="232"/>
    </row>
    <row r="6001" spans="1:9" x14ac:dyDescent="0.25">
      <c r="A6001" s="565"/>
      <c r="B6001" s="565"/>
      <c r="C6001" s="565"/>
      <c r="D6001" s="564"/>
      <c r="E6001" s="5"/>
      <c r="F6001"/>
      <c r="G6001" s="5"/>
      <c r="I6001" s="232"/>
    </row>
    <row r="6002" spans="1:9" x14ac:dyDescent="0.25">
      <c r="A6002" s="565"/>
      <c r="B6002" s="565"/>
      <c r="C6002" s="565"/>
      <c r="D6002" s="564"/>
      <c r="E6002" s="5"/>
      <c r="F6002"/>
      <c r="G6002" s="5"/>
      <c r="I6002" s="232"/>
    </row>
    <row r="6003" spans="1:9" x14ac:dyDescent="0.25">
      <c r="A6003" s="565"/>
      <c r="B6003" s="565"/>
      <c r="C6003" s="565"/>
      <c r="D6003" s="564"/>
      <c r="E6003" s="5"/>
      <c r="F6003"/>
      <c r="G6003" s="5"/>
      <c r="I6003" s="232"/>
    </row>
    <row r="6004" spans="1:9" x14ac:dyDescent="0.25">
      <c r="A6004" s="565"/>
      <c r="B6004" s="565"/>
      <c r="C6004" s="565"/>
      <c r="D6004" s="564"/>
      <c r="E6004" s="5"/>
      <c r="F6004"/>
      <c r="G6004" s="5"/>
      <c r="I6004" s="232"/>
    </row>
    <row r="6005" spans="1:9" x14ac:dyDescent="0.25">
      <c r="A6005" s="565"/>
      <c r="B6005" s="565"/>
      <c r="C6005" s="565"/>
      <c r="D6005" s="564"/>
      <c r="E6005" s="5"/>
      <c r="F6005"/>
      <c r="G6005" s="5"/>
      <c r="I6005" s="232"/>
    </row>
    <row r="6006" spans="1:9" x14ac:dyDescent="0.25">
      <c r="A6006" s="565"/>
      <c r="B6006" s="565"/>
      <c r="C6006" s="565"/>
      <c r="D6006" s="564"/>
      <c r="E6006" s="5"/>
      <c r="F6006"/>
      <c r="G6006" s="5"/>
      <c r="I6006" s="232"/>
    </row>
    <row r="6007" spans="1:9" x14ac:dyDescent="0.25">
      <c r="A6007" s="565"/>
      <c r="B6007" s="565"/>
      <c r="C6007" s="565"/>
      <c r="D6007" s="564"/>
      <c r="E6007" s="5"/>
      <c r="F6007"/>
      <c r="G6007" s="5"/>
      <c r="I6007" s="232"/>
    </row>
    <row r="6008" spans="1:9" x14ac:dyDescent="0.25">
      <c r="A6008" s="565"/>
      <c r="B6008" s="565"/>
      <c r="C6008" s="565"/>
      <c r="D6008" s="564"/>
      <c r="E6008" s="5"/>
      <c r="F6008"/>
      <c r="G6008" s="5"/>
      <c r="I6008" s="232"/>
    </row>
    <row r="6009" spans="1:9" x14ac:dyDescent="0.25">
      <c r="A6009" s="565"/>
      <c r="B6009" s="565"/>
      <c r="C6009" s="565"/>
      <c r="D6009" s="564"/>
      <c r="E6009" s="5"/>
      <c r="F6009"/>
      <c r="G6009" s="5"/>
      <c r="I6009" s="232"/>
    </row>
    <row r="6010" spans="1:9" x14ac:dyDescent="0.25">
      <c r="A6010" s="565"/>
      <c r="B6010" s="565"/>
      <c r="C6010" s="565"/>
      <c r="D6010" s="564"/>
      <c r="E6010" s="5"/>
      <c r="F6010"/>
      <c r="G6010" s="5"/>
      <c r="I6010" s="232"/>
    </row>
    <row r="6011" spans="1:9" x14ac:dyDescent="0.25">
      <c r="A6011" s="565"/>
      <c r="B6011" s="565"/>
      <c r="C6011" s="565"/>
      <c r="D6011" s="564"/>
      <c r="E6011" s="5"/>
      <c r="F6011"/>
      <c r="G6011" s="5"/>
      <c r="I6011" s="232"/>
    </row>
    <row r="6012" spans="1:9" x14ac:dyDescent="0.25">
      <c r="A6012" s="565"/>
      <c r="B6012" s="565"/>
      <c r="C6012" s="565"/>
      <c r="D6012" s="564"/>
      <c r="E6012" s="5"/>
      <c r="F6012"/>
      <c r="G6012" s="5"/>
      <c r="I6012" s="232"/>
    </row>
    <row r="6013" spans="1:9" x14ac:dyDescent="0.25">
      <c r="A6013" s="565"/>
      <c r="B6013" s="565"/>
      <c r="C6013" s="565"/>
      <c r="D6013" s="564"/>
      <c r="E6013" s="5"/>
      <c r="F6013"/>
      <c r="G6013" s="5"/>
      <c r="I6013" s="232"/>
    </row>
    <row r="6014" spans="1:9" x14ac:dyDescent="0.25">
      <c r="A6014" s="565"/>
      <c r="B6014" s="565"/>
      <c r="C6014" s="565"/>
      <c r="D6014" s="564"/>
      <c r="E6014" s="5"/>
      <c r="F6014"/>
      <c r="G6014" s="5"/>
      <c r="I6014" s="232"/>
    </row>
    <row r="6015" spans="1:9" x14ac:dyDescent="0.25">
      <c r="A6015" s="565"/>
      <c r="B6015" s="565"/>
      <c r="C6015" s="565"/>
      <c r="D6015" s="564"/>
      <c r="E6015" s="5"/>
      <c r="F6015"/>
      <c r="G6015" s="5"/>
      <c r="I6015" s="232"/>
    </row>
    <row r="6016" spans="1:9" x14ac:dyDescent="0.25">
      <c r="A6016" s="565"/>
      <c r="B6016" s="565"/>
      <c r="C6016" s="565"/>
      <c r="D6016" s="564"/>
      <c r="E6016" s="5"/>
      <c r="F6016"/>
      <c r="G6016" s="5"/>
      <c r="I6016" s="232"/>
    </row>
    <row r="6017" spans="1:9" x14ac:dyDescent="0.25">
      <c r="A6017" s="565"/>
      <c r="B6017" s="565"/>
      <c r="C6017" s="565"/>
      <c r="D6017" s="564"/>
      <c r="E6017" s="5"/>
      <c r="F6017"/>
      <c r="G6017" s="5"/>
      <c r="I6017" s="232"/>
    </row>
    <row r="6018" spans="1:9" x14ac:dyDescent="0.25">
      <c r="A6018" s="565"/>
      <c r="B6018" s="565"/>
      <c r="C6018" s="565"/>
      <c r="D6018" s="564"/>
      <c r="E6018" s="5"/>
      <c r="F6018"/>
      <c r="G6018" s="5"/>
      <c r="I6018" s="232"/>
    </row>
    <row r="6019" spans="1:9" x14ac:dyDescent="0.25">
      <c r="A6019" s="565"/>
      <c r="B6019" s="565"/>
      <c r="C6019" s="565"/>
      <c r="D6019" s="564"/>
      <c r="E6019" s="5"/>
      <c r="F6019"/>
      <c r="G6019" s="5"/>
      <c r="I6019" s="232"/>
    </row>
    <row r="6020" spans="1:9" x14ac:dyDescent="0.25">
      <c r="A6020" s="565"/>
      <c r="B6020" s="565"/>
      <c r="C6020" s="565"/>
      <c r="D6020" s="564"/>
      <c r="E6020" s="5"/>
      <c r="F6020"/>
      <c r="G6020" s="5"/>
      <c r="I6020" s="232"/>
    </row>
    <row r="6021" spans="1:9" x14ac:dyDescent="0.25">
      <c r="A6021" s="565"/>
      <c r="B6021" s="565"/>
      <c r="C6021" s="565"/>
      <c r="D6021" s="564"/>
      <c r="E6021" s="5"/>
      <c r="F6021"/>
      <c r="G6021" s="5"/>
      <c r="I6021" s="232"/>
    </row>
    <row r="6022" spans="1:9" x14ac:dyDescent="0.25">
      <c r="A6022" s="565"/>
      <c r="B6022" s="565"/>
      <c r="C6022" s="565"/>
      <c r="D6022" s="564"/>
      <c r="E6022" s="5"/>
      <c r="F6022"/>
      <c r="G6022" s="5"/>
      <c r="I6022" s="232"/>
    </row>
    <row r="6023" spans="1:9" x14ac:dyDescent="0.25">
      <c r="A6023" s="565"/>
      <c r="B6023" s="565"/>
      <c r="C6023" s="565"/>
      <c r="D6023" s="564"/>
      <c r="E6023" s="5"/>
      <c r="F6023"/>
      <c r="G6023" s="5"/>
      <c r="I6023" s="232"/>
    </row>
    <row r="6024" spans="1:9" x14ac:dyDescent="0.25">
      <c r="A6024" s="565"/>
      <c r="B6024" s="565"/>
      <c r="C6024" s="565"/>
      <c r="D6024" s="564"/>
      <c r="E6024" s="5"/>
      <c r="F6024"/>
      <c r="G6024" s="5"/>
      <c r="I6024" s="232"/>
    </row>
    <row r="6025" spans="1:9" x14ac:dyDescent="0.25">
      <c r="A6025" s="565"/>
      <c r="B6025" s="565"/>
      <c r="C6025" s="565"/>
      <c r="D6025" s="564"/>
      <c r="E6025" s="5"/>
      <c r="F6025"/>
      <c r="G6025" s="5"/>
      <c r="I6025" s="232"/>
    </row>
    <row r="6026" spans="1:9" x14ac:dyDescent="0.25">
      <c r="A6026" s="565"/>
      <c r="B6026" s="565"/>
      <c r="C6026" s="565"/>
      <c r="D6026" s="564"/>
      <c r="E6026" s="5"/>
      <c r="F6026"/>
      <c r="G6026" s="5"/>
      <c r="I6026" s="232"/>
    </row>
    <row r="6027" spans="1:9" x14ac:dyDescent="0.25">
      <c r="A6027" s="565"/>
      <c r="B6027" s="565"/>
      <c r="C6027" s="565"/>
      <c r="D6027" s="564"/>
      <c r="E6027" s="5"/>
      <c r="F6027"/>
      <c r="G6027" s="5"/>
      <c r="I6027" s="232"/>
    </row>
    <row r="6028" spans="1:9" x14ac:dyDescent="0.25">
      <c r="A6028" s="565"/>
      <c r="B6028" s="565"/>
      <c r="C6028" s="565"/>
      <c r="D6028" s="564"/>
      <c r="E6028" s="5"/>
      <c r="F6028"/>
      <c r="G6028" s="5"/>
      <c r="I6028" s="232"/>
    </row>
    <row r="6029" spans="1:9" x14ac:dyDescent="0.25">
      <c r="A6029" s="565"/>
      <c r="B6029" s="565"/>
      <c r="C6029" s="565"/>
      <c r="D6029" s="564"/>
      <c r="E6029" s="5"/>
      <c r="F6029"/>
      <c r="G6029" s="5"/>
      <c r="I6029" s="232"/>
    </row>
    <row r="6030" spans="1:9" x14ac:dyDescent="0.25">
      <c r="A6030" s="565"/>
      <c r="B6030" s="565"/>
      <c r="C6030" s="565"/>
      <c r="D6030" s="564"/>
      <c r="E6030" s="5"/>
      <c r="F6030"/>
      <c r="G6030" s="5"/>
      <c r="I6030" s="232"/>
    </row>
    <row r="6031" spans="1:9" x14ac:dyDescent="0.25">
      <c r="A6031" s="565"/>
      <c r="B6031" s="565"/>
      <c r="C6031" s="565"/>
      <c r="D6031" s="564"/>
      <c r="E6031" s="5"/>
      <c r="F6031"/>
      <c r="G6031" s="5"/>
      <c r="I6031" s="232"/>
    </row>
    <row r="6032" spans="1:9" x14ac:dyDescent="0.25">
      <c r="A6032" s="565"/>
      <c r="B6032" s="565"/>
      <c r="C6032" s="565"/>
      <c r="D6032" s="564"/>
      <c r="E6032" s="5"/>
      <c r="F6032"/>
      <c r="G6032" s="5"/>
      <c r="I6032" s="232"/>
    </row>
    <row r="6033" spans="1:9" x14ac:dyDescent="0.25">
      <c r="A6033" s="565"/>
      <c r="B6033" s="565"/>
      <c r="C6033" s="565"/>
      <c r="D6033" s="564"/>
      <c r="E6033" s="5"/>
      <c r="F6033"/>
      <c r="G6033" s="5"/>
      <c r="I6033" s="232"/>
    </row>
    <row r="6034" spans="1:9" x14ac:dyDescent="0.25">
      <c r="A6034" s="565"/>
      <c r="B6034" s="565"/>
      <c r="C6034" s="565"/>
      <c r="D6034" s="564"/>
      <c r="E6034" s="5"/>
      <c r="F6034"/>
      <c r="G6034" s="5"/>
      <c r="I6034" s="232"/>
    </row>
    <row r="6035" spans="1:9" x14ac:dyDescent="0.25">
      <c r="A6035" s="565"/>
      <c r="B6035" s="565"/>
      <c r="C6035" s="565"/>
      <c r="D6035" s="564"/>
      <c r="E6035" s="5"/>
      <c r="F6035"/>
      <c r="G6035" s="5"/>
      <c r="I6035" s="232"/>
    </row>
    <row r="6036" spans="1:9" x14ac:dyDescent="0.25">
      <c r="A6036" s="565"/>
      <c r="B6036" s="565"/>
      <c r="C6036" s="565"/>
      <c r="D6036" s="564"/>
      <c r="E6036" s="5"/>
      <c r="F6036"/>
      <c r="G6036" s="5"/>
      <c r="I6036" s="232"/>
    </row>
    <row r="6037" spans="1:9" x14ac:dyDescent="0.25">
      <c r="A6037" s="565"/>
      <c r="B6037" s="565"/>
      <c r="C6037" s="565"/>
      <c r="D6037" s="564"/>
      <c r="E6037" s="5"/>
      <c r="F6037"/>
      <c r="G6037" s="5"/>
      <c r="I6037" s="232"/>
    </row>
    <row r="6038" spans="1:9" x14ac:dyDescent="0.25">
      <c r="A6038" s="565"/>
      <c r="B6038" s="565"/>
      <c r="C6038" s="565"/>
      <c r="D6038" s="564"/>
      <c r="E6038" s="5"/>
      <c r="F6038"/>
      <c r="G6038" s="5"/>
      <c r="I6038" s="232"/>
    </row>
    <row r="6039" spans="1:9" x14ac:dyDescent="0.25">
      <c r="A6039" s="566"/>
      <c r="B6039" s="565"/>
      <c r="C6039" s="565"/>
      <c r="D6039" s="564"/>
      <c r="E6039" s="5"/>
      <c r="F6039"/>
      <c r="G6039" s="5"/>
      <c r="I6039" s="232"/>
    </row>
    <row r="6040" spans="1:9" x14ac:dyDescent="0.25">
      <c r="A6040" s="565"/>
      <c r="B6040" s="565"/>
      <c r="C6040" s="565"/>
      <c r="D6040" s="564"/>
      <c r="E6040" s="5"/>
      <c r="F6040"/>
      <c r="G6040" s="5"/>
      <c r="I6040" s="232"/>
    </row>
    <row r="6041" spans="1:9" x14ac:dyDescent="0.25">
      <c r="A6041" s="565"/>
      <c r="B6041" s="565"/>
      <c r="C6041" s="565"/>
      <c r="D6041" s="564"/>
      <c r="E6041" s="5"/>
      <c r="F6041"/>
      <c r="G6041" s="5"/>
      <c r="I6041" s="232"/>
    </row>
    <row r="6042" spans="1:9" x14ac:dyDescent="0.25">
      <c r="A6042" s="565"/>
      <c r="B6042" s="565"/>
      <c r="C6042" s="565"/>
      <c r="D6042" s="564"/>
      <c r="E6042" s="5"/>
      <c r="F6042"/>
      <c r="G6042" s="5"/>
      <c r="I6042" s="232"/>
    </row>
    <row r="6043" spans="1:9" x14ac:dyDescent="0.25">
      <c r="A6043" s="565"/>
      <c r="B6043" s="565"/>
      <c r="C6043" s="565"/>
      <c r="D6043" s="564"/>
      <c r="E6043" s="5"/>
      <c r="F6043"/>
      <c r="G6043" s="5"/>
      <c r="I6043" s="232"/>
    </row>
    <row r="6044" spans="1:9" x14ac:dyDescent="0.25">
      <c r="A6044" s="565"/>
      <c r="B6044" s="565"/>
      <c r="C6044" s="565"/>
      <c r="D6044" s="564"/>
      <c r="E6044" s="5"/>
      <c r="F6044"/>
      <c r="G6044" s="5"/>
      <c r="I6044" s="232"/>
    </row>
    <row r="6045" spans="1:9" x14ac:dyDescent="0.25">
      <c r="A6045" s="565"/>
      <c r="B6045" s="565"/>
      <c r="C6045" s="565"/>
      <c r="D6045" s="564"/>
      <c r="E6045" s="5"/>
      <c r="F6045"/>
      <c r="G6045" s="5"/>
      <c r="I6045" s="232"/>
    </row>
    <row r="6046" spans="1:9" x14ac:dyDescent="0.25">
      <c r="A6046" s="565"/>
      <c r="B6046" s="565"/>
      <c r="C6046" s="565"/>
      <c r="D6046" s="564"/>
      <c r="E6046" s="5"/>
      <c r="F6046"/>
      <c r="G6046" s="5"/>
      <c r="I6046" s="232"/>
    </row>
    <row r="6047" spans="1:9" x14ac:dyDescent="0.25">
      <c r="A6047" s="565"/>
      <c r="B6047" s="565"/>
      <c r="C6047" s="565"/>
      <c r="D6047" s="564"/>
      <c r="E6047" s="5"/>
      <c r="F6047"/>
      <c r="G6047" s="5"/>
      <c r="I6047" s="232"/>
    </row>
    <row r="6048" spans="1:9" x14ac:dyDescent="0.25">
      <c r="A6048" s="565"/>
      <c r="B6048" s="565"/>
      <c r="C6048" s="565"/>
      <c r="D6048" s="564"/>
      <c r="E6048" s="5"/>
      <c r="F6048"/>
      <c r="G6048" s="5"/>
      <c r="I6048" s="232"/>
    </row>
    <row r="6049" spans="1:9" x14ac:dyDescent="0.25">
      <c r="A6049" s="565"/>
      <c r="B6049" s="565"/>
      <c r="C6049" s="565"/>
      <c r="D6049" s="564"/>
      <c r="E6049" s="5"/>
      <c r="F6049"/>
      <c r="G6049" s="5"/>
      <c r="I6049" s="232"/>
    </row>
    <row r="6050" spans="1:9" x14ac:dyDescent="0.25">
      <c r="A6050" s="565"/>
      <c r="B6050" s="565"/>
      <c r="C6050" s="565"/>
      <c r="D6050" s="564"/>
      <c r="E6050" s="5"/>
      <c r="F6050"/>
      <c r="G6050" s="5"/>
      <c r="I6050" s="232"/>
    </row>
    <row r="6051" spans="1:9" x14ac:dyDescent="0.25">
      <c r="A6051" s="565"/>
      <c r="B6051" s="565"/>
      <c r="C6051" s="565"/>
      <c r="D6051" s="564"/>
      <c r="E6051" s="5"/>
      <c r="F6051"/>
      <c r="G6051" s="5"/>
      <c r="I6051" s="232"/>
    </row>
    <row r="6052" spans="1:9" x14ac:dyDescent="0.25">
      <c r="A6052" s="565"/>
      <c r="B6052" s="565"/>
      <c r="C6052" s="565"/>
      <c r="D6052" s="564"/>
      <c r="E6052" s="5"/>
      <c r="F6052"/>
      <c r="G6052" s="5"/>
      <c r="I6052" s="232"/>
    </row>
    <row r="6053" spans="1:9" x14ac:dyDescent="0.25">
      <c r="A6053" s="565"/>
      <c r="B6053" s="565"/>
      <c r="C6053" s="565"/>
      <c r="D6053" s="564"/>
      <c r="E6053" s="5"/>
      <c r="F6053"/>
      <c r="G6053" s="5"/>
      <c r="I6053" s="232"/>
    </row>
    <row r="6054" spans="1:9" x14ac:dyDescent="0.25">
      <c r="A6054" s="565"/>
      <c r="B6054" s="565"/>
      <c r="C6054" s="565"/>
      <c r="D6054" s="564"/>
      <c r="E6054" s="5"/>
      <c r="F6054"/>
      <c r="G6054" s="5"/>
      <c r="I6054" s="232"/>
    </row>
    <row r="6055" spans="1:9" x14ac:dyDescent="0.25">
      <c r="A6055" s="565"/>
      <c r="B6055" s="565"/>
      <c r="C6055" s="565"/>
      <c r="D6055" s="564"/>
      <c r="E6055" s="5"/>
      <c r="F6055"/>
      <c r="G6055" s="5"/>
      <c r="I6055" s="232"/>
    </row>
    <row r="6056" spans="1:9" x14ac:dyDescent="0.25">
      <c r="A6056" s="565"/>
      <c r="B6056" s="565"/>
      <c r="C6056" s="565"/>
      <c r="D6056" s="564"/>
      <c r="E6056" s="5"/>
      <c r="F6056"/>
      <c r="G6056" s="5"/>
      <c r="I6056" s="232"/>
    </row>
    <row r="6057" spans="1:9" x14ac:dyDescent="0.25">
      <c r="A6057" s="565"/>
      <c r="B6057" s="565"/>
      <c r="C6057" s="565"/>
      <c r="D6057" s="564"/>
      <c r="E6057" s="5"/>
      <c r="F6057"/>
      <c r="G6057" s="5"/>
      <c r="I6057" s="232"/>
    </row>
    <row r="6058" spans="1:9" x14ac:dyDescent="0.25">
      <c r="A6058" s="565"/>
      <c r="B6058" s="565"/>
      <c r="C6058" s="565"/>
      <c r="D6058" s="564"/>
      <c r="E6058" s="5"/>
      <c r="F6058"/>
      <c r="G6058" s="5"/>
      <c r="I6058" s="232"/>
    </row>
    <row r="6059" spans="1:9" x14ac:dyDescent="0.25">
      <c r="A6059" s="565"/>
      <c r="B6059" s="565"/>
      <c r="C6059" s="565"/>
      <c r="D6059" s="564"/>
      <c r="E6059" s="5"/>
      <c r="F6059"/>
      <c r="G6059" s="5"/>
      <c r="I6059" s="232"/>
    </row>
    <row r="6060" spans="1:9" x14ac:dyDescent="0.25">
      <c r="A6060" s="565"/>
      <c r="B6060" s="565"/>
      <c r="C6060" s="565"/>
      <c r="D6060" s="564"/>
      <c r="E6060" s="5"/>
      <c r="F6060"/>
      <c r="G6060" s="5"/>
      <c r="I6060" s="232"/>
    </row>
    <row r="6061" spans="1:9" x14ac:dyDescent="0.25">
      <c r="A6061" s="565"/>
      <c r="B6061" s="565"/>
      <c r="C6061" s="565"/>
      <c r="D6061" s="564"/>
      <c r="E6061" s="5"/>
      <c r="F6061"/>
      <c r="G6061" s="5"/>
      <c r="I6061" s="232"/>
    </row>
    <row r="6062" spans="1:9" x14ac:dyDescent="0.25">
      <c r="A6062" s="565"/>
      <c r="B6062" s="565"/>
      <c r="C6062" s="565"/>
      <c r="D6062" s="564"/>
      <c r="E6062" s="5"/>
      <c r="F6062"/>
      <c r="G6062" s="5"/>
      <c r="I6062" s="232"/>
    </row>
    <row r="6063" spans="1:9" x14ac:dyDescent="0.25">
      <c r="A6063" s="565"/>
      <c r="B6063" s="565"/>
      <c r="C6063" s="565"/>
      <c r="D6063" s="564"/>
      <c r="E6063" s="5"/>
      <c r="F6063"/>
      <c r="G6063" s="5"/>
      <c r="I6063" s="232"/>
    </row>
    <row r="6064" spans="1:9" x14ac:dyDescent="0.25">
      <c r="A6064" s="565"/>
      <c r="B6064" s="565"/>
      <c r="C6064" s="565"/>
      <c r="D6064" s="564"/>
      <c r="E6064" s="5"/>
      <c r="F6064"/>
      <c r="G6064" s="5"/>
      <c r="I6064" s="232"/>
    </row>
    <row r="6065" spans="1:9" x14ac:dyDescent="0.25">
      <c r="A6065" s="565"/>
      <c r="B6065" s="565"/>
      <c r="C6065" s="565"/>
      <c r="D6065" s="564"/>
      <c r="E6065" s="5"/>
      <c r="F6065"/>
      <c r="G6065" s="5"/>
      <c r="I6065" s="232"/>
    </row>
    <row r="6066" spans="1:9" x14ac:dyDescent="0.25">
      <c r="A6066" s="565"/>
      <c r="B6066" s="565"/>
      <c r="C6066" s="565"/>
      <c r="D6066" s="564"/>
      <c r="E6066" s="5"/>
      <c r="F6066"/>
      <c r="G6066" s="5"/>
      <c r="I6066" s="232"/>
    </row>
    <row r="6067" spans="1:9" x14ac:dyDescent="0.25">
      <c r="A6067" s="565"/>
      <c r="B6067" s="565"/>
      <c r="C6067" s="565"/>
      <c r="D6067" s="564"/>
      <c r="E6067" s="5"/>
      <c r="F6067"/>
      <c r="G6067" s="5"/>
      <c r="I6067" s="232"/>
    </row>
    <row r="6068" spans="1:9" x14ac:dyDescent="0.25">
      <c r="A6068" s="565"/>
      <c r="B6068" s="565"/>
      <c r="C6068" s="565"/>
      <c r="D6068" s="564"/>
      <c r="E6068" s="5"/>
      <c r="F6068"/>
      <c r="G6068" s="5"/>
      <c r="I6068" s="232"/>
    </row>
    <row r="6069" spans="1:9" x14ac:dyDescent="0.25">
      <c r="A6069" s="565"/>
      <c r="B6069" s="565"/>
      <c r="C6069" s="565"/>
      <c r="D6069" s="564"/>
      <c r="E6069" s="5"/>
      <c r="F6069"/>
      <c r="G6069" s="5"/>
      <c r="I6069" s="232"/>
    </row>
    <row r="6070" spans="1:9" x14ac:dyDescent="0.25">
      <c r="A6070" s="565"/>
      <c r="B6070" s="565"/>
      <c r="C6070" s="565"/>
      <c r="D6070" s="564"/>
      <c r="E6070" s="5"/>
      <c r="F6070"/>
      <c r="G6070" s="5"/>
      <c r="I6070" s="232"/>
    </row>
    <row r="6071" spans="1:9" x14ac:dyDescent="0.25">
      <c r="A6071" s="565"/>
      <c r="B6071" s="565"/>
      <c r="C6071" s="565"/>
      <c r="D6071" s="564"/>
      <c r="E6071" s="5"/>
      <c r="F6071"/>
      <c r="G6071" s="5"/>
      <c r="I6071" s="232"/>
    </row>
    <row r="6072" spans="1:9" x14ac:dyDescent="0.25">
      <c r="A6072" s="565"/>
      <c r="B6072" s="565"/>
      <c r="C6072" s="565"/>
      <c r="D6072" s="564"/>
      <c r="E6072" s="5"/>
      <c r="F6072"/>
      <c r="G6072" s="5"/>
      <c r="I6072" s="232"/>
    </row>
    <row r="6073" spans="1:9" x14ac:dyDescent="0.25">
      <c r="A6073" s="565"/>
      <c r="B6073" s="565"/>
      <c r="C6073" s="565"/>
      <c r="D6073" s="564"/>
      <c r="E6073" s="5"/>
      <c r="F6073"/>
      <c r="G6073" s="5"/>
      <c r="I6073" s="232"/>
    </row>
    <row r="6074" spans="1:9" x14ac:dyDescent="0.25">
      <c r="A6074" s="565"/>
      <c r="B6074" s="565"/>
      <c r="C6074" s="565"/>
      <c r="D6074" s="564"/>
      <c r="E6074" s="5"/>
      <c r="F6074"/>
      <c r="G6074" s="5"/>
      <c r="I6074" s="232"/>
    </row>
    <row r="6075" spans="1:9" x14ac:dyDescent="0.25">
      <c r="A6075" s="565"/>
      <c r="B6075" s="565"/>
      <c r="C6075" s="565"/>
      <c r="D6075" s="564"/>
      <c r="E6075" s="5"/>
      <c r="F6075"/>
      <c r="G6075" s="5"/>
      <c r="I6075" s="232"/>
    </row>
    <row r="6076" spans="1:9" x14ac:dyDescent="0.25">
      <c r="A6076" s="565"/>
      <c r="B6076" s="565"/>
      <c r="C6076" s="565"/>
      <c r="D6076" s="564"/>
      <c r="E6076" s="5"/>
      <c r="F6076"/>
      <c r="G6076" s="5"/>
      <c r="I6076" s="232"/>
    </row>
    <row r="6077" spans="1:9" x14ac:dyDescent="0.25">
      <c r="A6077" s="565"/>
      <c r="B6077" s="565"/>
      <c r="C6077" s="565"/>
      <c r="D6077" s="564"/>
      <c r="E6077" s="5"/>
      <c r="F6077"/>
      <c r="G6077" s="5"/>
      <c r="I6077" s="232"/>
    </row>
    <row r="6078" spans="1:9" x14ac:dyDescent="0.25">
      <c r="A6078" s="565"/>
      <c r="B6078" s="565"/>
      <c r="C6078" s="565"/>
      <c r="D6078" s="564"/>
      <c r="E6078" s="5"/>
      <c r="F6078"/>
      <c r="G6078" s="5"/>
      <c r="I6078" s="232"/>
    </row>
    <row r="6079" spans="1:9" x14ac:dyDescent="0.25">
      <c r="A6079" s="565"/>
      <c r="B6079" s="565"/>
      <c r="C6079" s="565"/>
      <c r="D6079" s="564"/>
      <c r="E6079" s="5"/>
      <c r="F6079"/>
      <c r="G6079" s="5"/>
      <c r="I6079" s="232"/>
    </row>
    <row r="6080" spans="1:9" x14ac:dyDescent="0.25">
      <c r="A6080" s="565"/>
      <c r="B6080" s="565"/>
      <c r="C6080" s="565"/>
      <c r="D6080" s="564"/>
      <c r="E6080" s="5"/>
      <c r="F6080"/>
      <c r="G6080" s="5"/>
      <c r="I6080" s="232"/>
    </row>
    <row r="6081" spans="1:9" x14ac:dyDescent="0.25">
      <c r="A6081" s="565"/>
      <c r="B6081" s="565"/>
      <c r="C6081" s="565"/>
      <c r="D6081" s="564"/>
      <c r="E6081" s="5"/>
      <c r="F6081"/>
      <c r="G6081" s="5"/>
      <c r="I6081" s="232"/>
    </row>
    <row r="6082" spans="1:9" x14ac:dyDescent="0.25">
      <c r="A6082" s="565"/>
      <c r="B6082" s="565"/>
      <c r="C6082" s="565"/>
      <c r="D6082" s="564"/>
      <c r="E6082" s="5"/>
      <c r="F6082"/>
      <c r="G6082" s="5"/>
      <c r="I6082" s="232"/>
    </row>
    <row r="6083" spans="1:9" x14ac:dyDescent="0.25">
      <c r="A6083" s="565"/>
      <c r="B6083" s="565"/>
      <c r="C6083" s="565"/>
      <c r="D6083" s="564"/>
      <c r="E6083" s="5"/>
      <c r="F6083"/>
      <c r="G6083" s="5"/>
      <c r="I6083" s="232"/>
    </row>
    <row r="6084" spans="1:9" x14ac:dyDescent="0.25">
      <c r="A6084" s="565"/>
      <c r="B6084" s="565"/>
      <c r="C6084" s="565"/>
      <c r="D6084" s="564"/>
      <c r="E6084" s="5"/>
      <c r="F6084"/>
      <c r="G6084" s="5"/>
      <c r="I6084" s="232"/>
    </row>
    <row r="6085" spans="1:9" x14ac:dyDescent="0.25">
      <c r="A6085" s="565"/>
      <c r="B6085" s="565"/>
      <c r="C6085" s="565"/>
      <c r="D6085" s="564"/>
      <c r="E6085" s="5"/>
      <c r="F6085"/>
      <c r="G6085" s="5"/>
      <c r="I6085" s="232"/>
    </row>
    <row r="6086" spans="1:9" x14ac:dyDescent="0.25">
      <c r="A6086" s="565"/>
      <c r="B6086" s="565"/>
      <c r="C6086" s="565"/>
      <c r="D6086" s="564"/>
      <c r="E6086" s="5"/>
      <c r="F6086"/>
      <c r="G6086" s="5"/>
      <c r="I6086" s="232"/>
    </row>
    <row r="6087" spans="1:9" x14ac:dyDescent="0.25">
      <c r="A6087" s="565"/>
      <c r="B6087" s="565"/>
      <c r="C6087" s="565"/>
      <c r="D6087" s="564"/>
      <c r="E6087" s="5"/>
      <c r="F6087"/>
      <c r="G6087" s="5"/>
      <c r="I6087" s="232"/>
    </row>
    <row r="6088" spans="1:9" x14ac:dyDescent="0.25">
      <c r="A6088" s="565"/>
      <c r="B6088" s="565"/>
      <c r="C6088" s="565"/>
      <c r="D6088" s="564"/>
      <c r="E6088" s="5"/>
      <c r="F6088"/>
      <c r="G6088" s="5"/>
      <c r="I6088" s="232"/>
    </row>
    <row r="6089" spans="1:9" x14ac:dyDescent="0.25">
      <c r="A6089" s="565"/>
      <c r="B6089" s="565"/>
      <c r="C6089" s="565"/>
      <c r="D6089" s="564"/>
      <c r="E6089" s="5"/>
      <c r="F6089"/>
      <c r="G6089" s="5"/>
      <c r="I6089" s="232"/>
    </row>
    <row r="6090" spans="1:9" x14ac:dyDescent="0.25">
      <c r="A6090" s="565"/>
      <c r="B6090" s="565"/>
      <c r="C6090" s="565"/>
      <c r="D6090" s="564"/>
      <c r="E6090" s="5"/>
      <c r="F6090"/>
      <c r="G6090" s="5"/>
      <c r="I6090" s="232"/>
    </row>
    <row r="6091" spans="1:9" x14ac:dyDescent="0.25">
      <c r="A6091" s="565"/>
      <c r="B6091" s="565"/>
      <c r="C6091" s="565"/>
      <c r="D6091" s="564"/>
      <c r="E6091" s="5"/>
      <c r="F6091"/>
      <c r="G6091" s="5"/>
      <c r="I6091" s="232"/>
    </row>
    <row r="6092" spans="1:9" x14ac:dyDescent="0.25">
      <c r="A6092" s="565"/>
      <c r="B6092" s="565"/>
      <c r="C6092" s="565"/>
      <c r="D6092" s="564"/>
      <c r="E6092" s="5"/>
      <c r="F6092"/>
      <c r="G6092" s="5"/>
      <c r="I6092" s="232"/>
    </row>
    <row r="6093" spans="1:9" x14ac:dyDescent="0.25">
      <c r="A6093" s="565"/>
      <c r="B6093" s="565"/>
      <c r="C6093" s="565"/>
      <c r="D6093" s="564"/>
      <c r="E6093" s="5"/>
      <c r="F6093"/>
      <c r="G6093" s="5"/>
      <c r="I6093" s="232"/>
    </row>
    <row r="6094" spans="1:9" x14ac:dyDescent="0.25">
      <c r="A6094" s="565"/>
      <c r="B6094" s="565"/>
      <c r="C6094" s="565"/>
      <c r="D6094" s="564"/>
      <c r="E6094" s="5"/>
      <c r="F6094"/>
      <c r="G6094" s="5"/>
      <c r="I6094" s="232"/>
    </row>
    <row r="6095" spans="1:9" x14ac:dyDescent="0.25">
      <c r="A6095" s="565"/>
      <c r="B6095" s="565"/>
      <c r="C6095" s="565"/>
      <c r="D6095" s="564"/>
      <c r="E6095" s="5"/>
      <c r="F6095"/>
      <c r="G6095" s="5"/>
      <c r="I6095" s="232"/>
    </row>
    <row r="6096" spans="1:9" x14ac:dyDescent="0.25">
      <c r="A6096" s="565"/>
      <c r="B6096" s="565"/>
      <c r="C6096" s="565"/>
      <c r="D6096" s="564"/>
      <c r="E6096" s="5"/>
      <c r="F6096"/>
      <c r="G6096" s="5"/>
      <c r="I6096" s="232"/>
    </row>
    <row r="6097" spans="1:9" x14ac:dyDescent="0.25">
      <c r="A6097" s="565"/>
      <c r="B6097" s="565"/>
      <c r="C6097" s="565"/>
      <c r="D6097" s="564"/>
      <c r="E6097" s="5"/>
      <c r="F6097"/>
      <c r="G6097" s="5"/>
      <c r="I6097" s="232"/>
    </row>
    <row r="6098" spans="1:9" x14ac:dyDescent="0.25">
      <c r="A6098" s="565"/>
      <c r="B6098" s="565"/>
      <c r="C6098" s="565"/>
      <c r="D6098" s="564"/>
      <c r="E6098" s="5"/>
      <c r="F6098"/>
      <c r="G6098" s="5"/>
      <c r="I6098" s="232"/>
    </row>
    <row r="6099" spans="1:9" x14ac:dyDescent="0.25">
      <c r="A6099" s="565"/>
      <c r="B6099" s="565"/>
      <c r="C6099" s="565"/>
      <c r="D6099" s="564"/>
      <c r="E6099" s="5"/>
      <c r="F6099"/>
      <c r="G6099" s="5"/>
      <c r="I6099" s="232"/>
    </row>
    <row r="6100" spans="1:9" x14ac:dyDescent="0.25">
      <c r="A6100" s="565"/>
      <c r="B6100" s="565"/>
      <c r="C6100" s="565"/>
      <c r="D6100" s="564"/>
      <c r="E6100" s="5"/>
      <c r="F6100"/>
      <c r="G6100" s="5"/>
      <c r="I6100" s="232"/>
    </row>
    <row r="6101" spans="1:9" x14ac:dyDescent="0.25">
      <c r="A6101" s="565"/>
      <c r="B6101" s="565"/>
      <c r="C6101" s="565"/>
      <c r="D6101" s="564"/>
      <c r="E6101" s="5"/>
      <c r="F6101"/>
      <c r="G6101" s="5"/>
      <c r="I6101" s="232"/>
    </row>
    <row r="6102" spans="1:9" x14ac:dyDescent="0.25">
      <c r="A6102" s="565"/>
      <c r="B6102" s="565"/>
      <c r="C6102" s="565"/>
      <c r="D6102" s="564"/>
      <c r="E6102" s="5"/>
      <c r="F6102"/>
      <c r="G6102" s="5"/>
      <c r="I6102" s="232"/>
    </row>
    <row r="6103" spans="1:9" x14ac:dyDescent="0.25">
      <c r="A6103" s="565"/>
      <c r="B6103" s="565"/>
      <c r="C6103" s="565"/>
      <c r="D6103" s="564"/>
      <c r="E6103" s="5"/>
      <c r="F6103"/>
      <c r="G6103" s="5"/>
      <c r="I6103" s="232"/>
    </row>
    <row r="6104" spans="1:9" x14ac:dyDescent="0.25">
      <c r="A6104" s="565"/>
      <c r="B6104" s="565"/>
      <c r="C6104" s="565"/>
      <c r="D6104" s="564"/>
      <c r="E6104" s="5"/>
      <c r="F6104"/>
      <c r="G6104" s="5"/>
      <c r="I6104" s="232"/>
    </row>
    <row r="6105" spans="1:9" x14ac:dyDescent="0.25">
      <c r="A6105" s="565"/>
      <c r="B6105" s="565"/>
      <c r="C6105" s="565"/>
      <c r="D6105" s="564"/>
      <c r="E6105" s="5"/>
      <c r="F6105"/>
      <c r="G6105" s="5"/>
      <c r="I6105" s="232"/>
    </row>
    <row r="6106" spans="1:9" x14ac:dyDescent="0.25">
      <c r="A6106" s="565"/>
      <c r="B6106" s="565"/>
      <c r="C6106" s="565"/>
      <c r="D6106" s="564"/>
      <c r="E6106" s="5"/>
      <c r="F6106"/>
      <c r="G6106" s="5"/>
      <c r="I6106" s="232"/>
    </row>
    <row r="6107" spans="1:9" x14ac:dyDescent="0.25">
      <c r="A6107" s="565"/>
      <c r="B6107" s="565"/>
      <c r="C6107" s="565"/>
      <c r="D6107" s="564"/>
      <c r="E6107" s="5"/>
      <c r="F6107"/>
      <c r="G6107" s="5"/>
      <c r="I6107" s="232"/>
    </row>
    <row r="6108" spans="1:9" x14ac:dyDescent="0.25">
      <c r="A6108" s="565"/>
      <c r="B6108" s="565"/>
      <c r="C6108" s="565"/>
      <c r="D6108" s="564"/>
      <c r="E6108" s="5"/>
      <c r="F6108"/>
      <c r="G6108" s="5"/>
      <c r="I6108" s="232"/>
    </row>
    <row r="6109" spans="1:9" x14ac:dyDescent="0.25">
      <c r="A6109" s="565"/>
      <c r="B6109" s="565"/>
      <c r="C6109" s="565"/>
      <c r="D6109" s="564"/>
      <c r="E6109" s="5"/>
      <c r="F6109"/>
      <c r="G6109" s="5"/>
      <c r="I6109" s="232"/>
    </row>
    <row r="6110" spans="1:9" x14ac:dyDescent="0.25">
      <c r="A6110" s="565"/>
      <c r="B6110" s="565"/>
      <c r="C6110" s="565"/>
      <c r="D6110" s="564"/>
      <c r="E6110" s="5"/>
      <c r="F6110"/>
      <c r="G6110" s="5"/>
      <c r="I6110" s="232"/>
    </row>
    <row r="6111" spans="1:9" x14ac:dyDescent="0.25">
      <c r="A6111" s="565"/>
      <c r="B6111" s="565"/>
      <c r="C6111" s="565"/>
      <c r="D6111" s="564"/>
      <c r="E6111" s="5"/>
      <c r="F6111"/>
      <c r="G6111" s="5"/>
      <c r="I6111" s="232"/>
    </row>
    <row r="6112" spans="1:9" x14ac:dyDescent="0.25">
      <c r="A6112" s="565"/>
      <c r="B6112" s="565"/>
      <c r="C6112" s="565"/>
      <c r="D6112" s="564"/>
      <c r="E6112" s="5"/>
      <c r="F6112"/>
      <c r="G6112" s="5"/>
      <c r="I6112" s="232"/>
    </row>
    <row r="6113" spans="1:9" x14ac:dyDescent="0.25">
      <c r="A6113" s="565"/>
      <c r="B6113" s="565"/>
      <c r="C6113" s="565"/>
      <c r="D6113" s="564"/>
      <c r="E6113" s="5"/>
      <c r="F6113"/>
      <c r="G6113" s="5"/>
      <c r="I6113" s="232"/>
    </row>
    <row r="6114" spans="1:9" x14ac:dyDescent="0.25">
      <c r="A6114" s="565"/>
      <c r="B6114" s="565"/>
      <c r="C6114" s="565"/>
      <c r="D6114" s="564"/>
      <c r="E6114" s="5"/>
      <c r="F6114"/>
      <c r="G6114" s="5"/>
      <c r="I6114" s="232"/>
    </row>
    <row r="6115" spans="1:9" x14ac:dyDescent="0.25">
      <c r="A6115" s="565"/>
      <c r="B6115" s="565"/>
      <c r="C6115" s="565"/>
      <c r="D6115" s="564"/>
      <c r="E6115" s="5"/>
      <c r="F6115"/>
      <c r="G6115" s="5"/>
      <c r="I6115" s="232"/>
    </row>
    <row r="6116" spans="1:9" x14ac:dyDescent="0.25">
      <c r="A6116" s="565"/>
      <c r="B6116" s="565"/>
      <c r="C6116" s="565"/>
      <c r="D6116" s="564"/>
      <c r="E6116" s="5"/>
      <c r="F6116"/>
      <c r="G6116" s="5"/>
      <c r="I6116" s="232"/>
    </row>
    <row r="6117" spans="1:9" x14ac:dyDescent="0.25">
      <c r="A6117" s="565"/>
      <c r="B6117" s="565"/>
      <c r="C6117" s="565"/>
      <c r="D6117" s="564"/>
      <c r="E6117" s="5"/>
      <c r="F6117"/>
      <c r="G6117" s="5"/>
      <c r="I6117" s="232"/>
    </row>
    <row r="6118" spans="1:9" x14ac:dyDescent="0.25">
      <c r="A6118" s="565"/>
      <c r="B6118" s="565"/>
      <c r="C6118" s="565"/>
      <c r="D6118" s="564"/>
      <c r="E6118" s="5"/>
      <c r="F6118"/>
      <c r="G6118" s="5"/>
      <c r="I6118" s="232"/>
    </row>
    <row r="6119" spans="1:9" x14ac:dyDescent="0.25">
      <c r="A6119" s="565"/>
      <c r="B6119" s="565"/>
      <c r="C6119" s="565"/>
      <c r="D6119" s="564"/>
      <c r="E6119" s="5"/>
      <c r="F6119"/>
      <c r="G6119" s="5"/>
      <c r="I6119" s="232"/>
    </row>
    <row r="6120" spans="1:9" x14ac:dyDescent="0.25">
      <c r="A6120" s="565"/>
      <c r="B6120" s="565"/>
      <c r="C6120" s="565"/>
      <c r="D6120" s="564"/>
      <c r="E6120" s="5"/>
      <c r="F6120"/>
      <c r="G6120" s="5"/>
      <c r="I6120" s="232"/>
    </row>
    <row r="6121" spans="1:9" x14ac:dyDescent="0.25">
      <c r="A6121" s="565"/>
      <c r="B6121" s="565"/>
      <c r="C6121" s="565"/>
      <c r="D6121" s="564"/>
      <c r="E6121" s="5"/>
      <c r="F6121"/>
      <c r="G6121" s="5"/>
      <c r="I6121" s="232"/>
    </row>
    <row r="6122" spans="1:9" x14ac:dyDescent="0.25">
      <c r="A6122" s="565"/>
      <c r="B6122" s="565"/>
      <c r="C6122" s="565"/>
      <c r="D6122" s="564"/>
      <c r="E6122" s="5"/>
      <c r="F6122"/>
      <c r="G6122" s="5"/>
      <c r="I6122" s="232"/>
    </row>
    <row r="6123" spans="1:9" x14ac:dyDescent="0.25">
      <c r="A6123" s="565"/>
      <c r="B6123" s="565"/>
      <c r="C6123" s="565"/>
      <c r="D6123" s="564"/>
      <c r="E6123" s="5"/>
      <c r="F6123"/>
      <c r="G6123" s="5"/>
      <c r="I6123" s="232"/>
    </row>
    <row r="6124" spans="1:9" x14ac:dyDescent="0.25">
      <c r="A6124" s="565"/>
      <c r="B6124" s="565"/>
      <c r="C6124" s="565"/>
      <c r="D6124" s="564"/>
      <c r="E6124" s="5"/>
      <c r="F6124"/>
      <c r="G6124" s="5"/>
      <c r="I6124" s="232"/>
    </row>
    <row r="6125" spans="1:9" x14ac:dyDescent="0.25">
      <c r="A6125" s="565"/>
      <c r="B6125" s="565"/>
      <c r="C6125" s="565"/>
      <c r="D6125" s="564"/>
      <c r="E6125" s="5"/>
      <c r="F6125"/>
      <c r="G6125" s="5"/>
      <c r="I6125" s="232"/>
    </row>
    <row r="6126" spans="1:9" x14ac:dyDescent="0.25">
      <c r="A6126" s="565"/>
      <c r="B6126" s="565"/>
      <c r="C6126" s="565"/>
      <c r="D6126" s="564"/>
      <c r="E6126" s="5"/>
      <c r="F6126"/>
      <c r="G6126" s="5"/>
      <c r="I6126" s="232"/>
    </row>
    <row r="6127" spans="1:9" x14ac:dyDescent="0.25">
      <c r="A6127" s="565"/>
      <c r="B6127" s="565"/>
      <c r="C6127" s="565"/>
      <c r="D6127" s="564"/>
      <c r="E6127" s="5"/>
      <c r="F6127"/>
      <c r="G6127" s="5"/>
      <c r="I6127" s="232"/>
    </row>
    <row r="6128" spans="1:9" x14ac:dyDescent="0.25">
      <c r="A6128" s="565"/>
      <c r="B6128" s="565"/>
      <c r="C6128" s="565"/>
      <c r="D6128" s="564"/>
      <c r="E6128" s="5"/>
      <c r="F6128"/>
      <c r="G6128" s="5"/>
      <c r="I6128" s="232"/>
    </row>
    <row r="6129" spans="1:9" x14ac:dyDescent="0.25">
      <c r="A6129" s="565"/>
      <c r="B6129" s="565"/>
      <c r="C6129" s="565"/>
      <c r="D6129" s="564"/>
      <c r="E6129" s="5"/>
      <c r="F6129"/>
      <c r="G6129" s="5"/>
      <c r="I6129" s="232"/>
    </row>
    <row r="6130" spans="1:9" x14ac:dyDescent="0.25">
      <c r="A6130" s="565"/>
      <c r="B6130" s="565"/>
      <c r="C6130" s="565"/>
      <c r="D6130" s="564"/>
      <c r="E6130" s="5"/>
      <c r="F6130"/>
      <c r="G6130" s="5"/>
      <c r="I6130" s="232"/>
    </row>
    <row r="6131" spans="1:9" x14ac:dyDescent="0.25">
      <c r="A6131" s="565"/>
      <c r="B6131" s="565"/>
      <c r="C6131" s="565"/>
      <c r="D6131" s="564"/>
      <c r="E6131" s="5"/>
      <c r="F6131"/>
      <c r="G6131" s="5"/>
      <c r="I6131" s="232"/>
    </row>
    <row r="6132" spans="1:9" x14ac:dyDescent="0.25">
      <c r="A6132" s="565"/>
      <c r="B6132" s="565"/>
      <c r="C6132" s="565"/>
      <c r="D6132" s="564"/>
      <c r="E6132" s="5"/>
      <c r="F6132"/>
      <c r="G6132" s="5"/>
      <c r="I6132" s="232"/>
    </row>
    <row r="6133" spans="1:9" x14ac:dyDescent="0.25">
      <c r="A6133" s="565"/>
      <c r="B6133" s="565"/>
      <c r="C6133" s="565"/>
      <c r="D6133" s="564"/>
      <c r="E6133" s="5"/>
      <c r="F6133"/>
      <c r="G6133" s="5"/>
      <c r="I6133" s="232"/>
    </row>
    <row r="6134" spans="1:9" x14ac:dyDescent="0.25">
      <c r="A6134" s="565"/>
      <c r="B6134" s="565"/>
      <c r="C6134" s="565"/>
      <c r="D6134" s="564"/>
      <c r="E6134" s="5"/>
      <c r="F6134"/>
      <c r="G6134" s="5"/>
      <c r="I6134" s="232"/>
    </row>
    <row r="6135" spans="1:9" x14ac:dyDescent="0.25">
      <c r="A6135" s="565"/>
      <c r="B6135" s="565"/>
      <c r="C6135" s="565"/>
      <c r="D6135" s="564"/>
      <c r="E6135" s="5"/>
      <c r="F6135"/>
      <c r="G6135" s="5"/>
      <c r="I6135" s="232"/>
    </row>
    <row r="6136" spans="1:9" x14ac:dyDescent="0.25">
      <c r="A6136" s="565"/>
      <c r="B6136" s="565"/>
      <c r="C6136" s="565"/>
      <c r="D6136" s="564"/>
      <c r="E6136" s="5"/>
      <c r="F6136"/>
      <c r="G6136" s="5"/>
      <c r="I6136" s="232"/>
    </row>
    <row r="6137" spans="1:9" x14ac:dyDescent="0.25">
      <c r="A6137" s="565"/>
      <c r="B6137" s="565"/>
      <c r="C6137" s="565"/>
      <c r="D6137" s="564"/>
      <c r="E6137" s="5"/>
      <c r="F6137"/>
      <c r="G6137" s="5"/>
      <c r="I6137" s="232"/>
    </row>
    <row r="6138" spans="1:9" x14ac:dyDescent="0.25">
      <c r="A6138" s="565"/>
      <c r="B6138" s="565"/>
      <c r="C6138" s="565"/>
      <c r="D6138" s="564"/>
      <c r="E6138" s="5"/>
      <c r="F6138"/>
      <c r="G6138" s="5"/>
      <c r="I6138" s="232"/>
    </row>
    <row r="6139" spans="1:9" x14ac:dyDescent="0.25">
      <c r="A6139" s="565"/>
      <c r="B6139" s="565"/>
      <c r="C6139" s="565"/>
      <c r="D6139" s="564"/>
      <c r="E6139" s="5"/>
      <c r="F6139"/>
      <c r="G6139" s="5"/>
      <c r="I6139" s="232"/>
    </row>
    <row r="6140" spans="1:9" x14ac:dyDescent="0.25">
      <c r="A6140" s="565"/>
      <c r="B6140" s="565"/>
      <c r="C6140" s="565"/>
      <c r="D6140" s="564"/>
      <c r="E6140" s="5"/>
      <c r="F6140"/>
      <c r="G6140" s="5"/>
      <c r="I6140" s="232"/>
    </row>
    <row r="6141" spans="1:9" x14ac:dyDescent="0.25">
      <c r="A6141" s="565"/>
      <c r="B6141" s="565"/>
      <c r="C6141" s="565"/>
      <c r="D6141" s="564"/>
      <c r="E6141" s="5"/>
      <c r="F6141"/>
      <c r="G6141" s="5"/>
      <c r="I6141" s="232"/>
    </row>
    <row r="6142" spans="1:9" x14ac:dyDescent="0.25">
      <c r="A6142" s="565"/>
      <c r="B6142" s="565"/>
      <c r="C6142" s="565"/>
      <c r="D6142" s="564"/>
      <c r="E6142" s="5"/>
      <c r="F6142"/>
      <c r="G6142" s="5"/>
      <c r="I6142" s="232"/>
    </row>
    <row r="6143" spans="1:9" x14ac:dyDescent="0.25">
      <c r="A6143" s="565"/>
      <c r="B6143" s="565"/>
      <c r="C6143" s="565"/>
      <c r="D6143" s="564"/>
      <c r="E6143" s="5"/>
      <c r="F6143"/>
      <c r="G6143" s="5"/>
      <c r="I6143" s="232"/>
    </row>
    <row r="6144" spans="1:9" x14ac:dyDescent="0.25">
      <c r="A6144" s="565"/>
      <c r="B6144" s="565"/>
      <c r="C6144" s="565"/>
      <c r="D6144" s="564"/>
      <c r="E6144" s="5"/>
      <c r="F6144"/>
      <c r="G6144" s="5"/>
      <c r="I6144" s="232"/>
    </row>
    <row r="6145" spans="1:9" x14ac:dyDescent="0.25">
      <c r="A6145" s="565"/>
      <c r="B6145" s="565"/>
      <c r="C6145" s="565"/>
      <c r="D6145" s="564"/>
      <c r="E6145" s="5"/>
      <c r="F6145"/>
      <c r="G6145" s="5"/>
      <c r="I6145" s="232"/>
    </row>
    <row r="6146" spans="1:9" x14ac:dyDescent="0.25">
      <c r="A6146" s="565"/>
      <c r="B6146" s="565"/>
      <c r="C6146" s="565"/>
      <c r="D6146" s="564"/>
      <c r="E6146" s="5"/>
      <c r="F6146"/>
      <c r="G6146" s="5"/>
      <c r="I6146" s="232"/>
    </row>
    <row r="6147" spans="1:9" x14ac:dyDescent="0.25">
      <c r="A6147" s="565"/>
      <c r="B6147" s="565"/>
      <c r="C6147" s="565"/>
      <c r="D6147" s="564"/>
      <c r="E6147" s="5"/>
      <c r="F6147"/>
      <c r="G6147" s="5"/>
      <c r="I6147" s="232"/>
    </row>
    <row r="6148" spans="1:9" x14ac:dyDescent="0.25">
      <c r="A6148" s="565"/>
      <c r="B6148" s="565"/>
      <c r="C6148" s="565"/>
      <c r="D6148" s="564"/>
      <c r="E6148" s="5"/>
      <c r="F6148"/>
      <c r="G6148" s="5"/>
      <c r="I6148" s="232"/>
    </row>
    <row r="6149" spans="1:9" x14ac:dyDescent="0.25">
      <c r="A6149" s="565"/>
      <c r="B6149" s="565"/>
      <c r="C6149" s="565"/>
      <c r="D6149" s="564"/>
      <c r="E6149" s="5"/>
      <c r="F6149"/>
      <c r="G6149" s="5"/>
      <c r="I6149" s="232"/>
    </row>
    <row r="6150" spans="1:9" x14ac:dyDescent="0.25">
      <c r="A6150" s="565"/>
      <c r="B6150" s="565"/>
      <c r="C6150" s="565"/>
      <c r="D6150" s="564"/>
      <c r="E6150" s="5"/>
      <c r="F6150"/>
      <c r="G6150" s="5"/>
      <c r="I6150" s="232"/>
    </row>
    <row r="6151" spans="1:9" x14ac:dyDescent="0.25">
      <c r="A6151" s="565"/>
      <c r="B6151" s="565"/>
      <c r="C6151" s="565"/>
      <c r="D6151" s="564"/>
      <c r="E6151" s="5"/>
      <c r="F6151"/>
      <c r="G6151" s="5"/>
      <c r="I6151" s="232"/>
    </row>
    <row r="6152" spans="1:9" x14ac:dyDescent="0.25">
      <c r="A6152" s="565"/>
      <c r="B6152" s="565"/>
      <c r="C6152" s="565"/>
      <c r="D6152" s="564"/>
      <c r="E6152" s="5"/>
      <c r="F6152"/>
      <c r="G6152" s="5"/>
      <c r="I6152" s="232"/>
    </row>
    <row r="6153" spans="1:9" x14ac:dyDescent="0.25">
      <c r="A6153" s="565"/>
      <c r="B6153" s="565"/>
      <c r="C6153" s="565"/>
      <c r="D6153" s="564"/>
      <c r="E6153" s="5"/>
      <c r="F6153"/>
      <c r="G6153" s="5"/>
      <c r="I6153" s="232"/>
    </row>
    <row r="6154" spans="1:9" x14ac:dyDescent="0.25">
      <c r="A6154" s="565"/>
      <c r="B6154" s="565"/>
      <c r="C6154" s="565"/>
      <c r="D6154" s="564"/>
      <c r="E6154" s="5"/>
      <c r="F6154"/>
      <c r="G6154" s="5"/>
      <c r="I6154" s="232"/>
    </row>
    <row r="6155" spans="1:9" x14ac:dyDescent="0.25">
      <c r="A6155" s="565"/>
      <c r="B6155" s="565"/>
      <c r="C6155" s="565"/>
      <c r="D6155" s="564"/>
      <c r="E6155" s="5"/>
      <c r="F6155"/>
      <c r="G6155" s="5"/>
      <c r="I6155" s="232"/>
    </row>
    <row r="6156" spans="1:9" x14ac:dyDescent="0.25">
      <c r="A6156" s="565"/>
      <c r="B6156" s="565"/>
      <c r="C6156" s="565"/>
      <c r="D6156" s="564"/>
      <c r="E6156" s="5"/>
      <c r="F6156"/>
      <c r="G6156" s="5"/>
      <c r="I6156" s="232"/>
    </row>
    <row r="6157" spans="1:9" x14ac:dyDescent="0.25">
      <c r="A6157" s="565"/>
      <c r="B6157" s="565"/>
      <c r="C6157" s="565"/>
      <c r="D6157" s="564"/>
      <c r="E6157" s="5"/>
      <c r="F6157"/>
      <c r="G6157" s="5"/>
      <c r="I6157" s="232"/>
    </row>
    <row r="6158" spans="1:9" x14ac:dyDescent="0.25">
      <c r="A6158" s="565"/>
      <c r="B6158" s="565"/>
      <c r="C6158" s="565"/>
      <c r="D6158" s="564"/>
      <c r="E6158" s="5"/>
      <c r="F6158"/>
      <c r="G6158" s="5"/>
      <c r="I6158" s="232"/>
    </row>
    <row r="6159" spans="1:9" x14ac:dyDescent="0.25">
      <c r="A6159" s="565"/>
      <c r="B6159" s="565"/>
      <c r="C6159" s="565"/>
      <c r="D6159" s="564"/>
      <c r="E6159" s="5"/>
      <c r="F6159"/>
      <c r="G6159" s="5"/>
      <c r="I6159" s="232"/>
    </row>
    <row r="6160" spans="1:9" x14ac:dyDescent="0.25">
      <c r="A6160" s="565"/>
      <c r="B6160" s="565"/>
      <c r="C6160" s="565"/>
      <c r="D6160" s="564"/>
      <c r="E6160" s="5"/>
      <c r="F6160"/>
      <c r="G6160" s="5"/>
      <c r="I6160" s="232"/>
    </row>
    <row r="6161" spans="1:9" x14ac:dyDescent="0.25">
      <c r="A6161" s="565"/>
      <c r="B6161" s="565"/>
      <c r="C6161" s="565"/>
      <c r="D6161" s="564"/>
      <c r="E6161" s="5"/>
      <c r="F6161"/>
      <c r="G6161" s="5"/>
      <c r="I6161" s="232"/>
    </row>
    <row r="6162" spans="1:9" x14ac:dyDescent="0.25">
      <c r="A6162" s="565"/>
      <c r="B6162" s="565"/>
      <c r="C6162" s="565"/>
      <c r="D6162" s="564"/>
      <c r="E6162" s="5"/>
      <c r="F6162"/>
      <c r="G6162" s="5"/>
      <c r="I6162" s="232"/>
    </row>
    <row r="6163" spans="1:9" x14ac:dyDescent="0.25">
      <c r="A6163" s="565"/>
      <c r="B6163" s="565"/>
      <c r="C6163" s="565"/>
      <c r="D6163" s="564"/>
      <c r="E6163" s="5"/>
      <c r="F6163"/>
      <c r="G6163" s="5"/>
      <c r="I6163" s="232"/>
    </row>
    <row r="6164" spans="1:9" x14ac:dyDescent="0.25">
      <c r="A6164" s="565"/>
      <c r="B6164" s="565"/>
      <c r="C6164" s="565"/>
      <c r="D6164" s="564"/>
      <c r="E6164" s="5"/>
      <c r="F6164"/>
      <c r="G6164" s="5"/>
      <c r="I6164" s="232"/>
    </row>
    <row r="6165" spans="1:9" x14ac:dyDescent="0.25">
      <c r="A6165" s="565"/>
      <c r="B6165" s="565"/>
      <c r="C6165" s="565"/>
      <c r="D6165" s="564"/>
      <c r="E6165" s="5"/>
      <c r="F6165"/>
      <c r="G6165" s="5"/>
      <c r="I6165" s="232"/>
    </row>
    <row r="6166" spans="1:9" x14ac:dyDescent="0.25">
      <c r="A6166" s="565"/>
      <c r="B6166" s="565"/>
      <c r="C6166" s="565"/>
      <c r="D6166" s="564"/>
      <c r="E6166" s="5"/>
      <c r="F6166"/>
      <c r="G6166" s="5"/>
      <c r="I6166" s="232"/>
    </row>
    <row r="6167" spans="1:9" x14ac:dyDescent="0.25">
      <c r="A6167" s="565"/>
      <c r="B6167" s="565"/>
      <c r="C6167" s="565"/>
      <c r="D6167" s="564"/>
      <c r="E6167" s="5"/>
      <c r="F6167"/>
      <c r="G6167" s="5"/>
      <c r="I6167" s="232"/>
    </row>
    <row r="6168" spans="1:9" x14ac:dyDescent="0.25">
      <c r="A6168" s="565"/>
      <c r="B6168" s="565"/>
      <c r="C6168" s="565"/>
      <c r="D6168" s="564"/>
      <c r="E6168" s="5"/>
      <c r="F6168"/>
      <c r="G6168" s="5"/>
      <c r="I6168" s="232"/>
    </row>
    <row r="6169" spans="1:9" x14ac:dyDescent="0.25">
      <c r="A6169" s="565"/>
      <c r="B6169" s="565"/>
      <c r="C6169" s="565"/>
      <c r="D6169" s="564"/>
      <c r="E6169" s="5"/>
      <c r="F6169"/>
      <c r="G6169" s="5"/>
      <c r="I6169" s="232"/>
    </row>
    <row r="6170" spans="1:9" x14ac:dyDescent="0.25">
      <c r="A6170" s="565"/>
      <c r="B6170" s="565"/>
      <c r="C6170" s="565"/>
      <c r="D6170" s="564"/>
      <c r="E6170" s="5"/>
      <c r="F6170"/>
      <c r="G6170" s="5"/>
      <c r="I6170" s="232"/>
    </row>
    <row r="6171" spans="1:9" x14ac:dyDescent="0.25">
      <c r="A6171" s="565"/>
      <c r="B6171" s="565"/>
      <c r="C6171" s="565"/>
      <c r="D6171" s="564"/>
      <c r="E6171" s="5"/>
      <c r="F6171"/>
      <c r="G6171" s="5"/>
      <c r="I6171" s="232"/>
    </row>
    <row r="6172" spans="1:9" x14ac:dyDescent="0.25">
      <c r="A6172" s="565"/>
      <c r="B6172" s="565"/>
      <c r="C6172" s="565"/>
      <c r="D6172" s="564"/>
      <c r="E6172" s="5"/>
      <c r="F6172"/>
      <c r="G6172" s="5"/>
      <c r="I6172" s="232"/>
    </row>
    <row r="6173" spans="1:9" x14ac:dyDescent="0.25">
      <c r="A6173" s="565"/>
      <c r="B6173" s="565"/>
      <c r="C6173" s="565"/>
      <c r="D6173" s="564"/>
      <c r="E6173" s="5"/>
      <c r="F6173"/>
      <c r="G6173" s="5"/>
      <c r="I6173" s="232"/>
    </row>
    <row r="6174" spans="1:9" x14ac:dyDescent="0.25">
      <c r="A6174" s="565"/>
      <c r="B6174" s="565"/>
      <c r="C6174" s="565"/>
      <c r="D6174" s="564"/>
      <c r="E6174" s="5"/>
      <c r="F6174"/>
      <c r="G6174" s="5"/>
      <c r="I6174" s="232"/>
    </row>
    <row r="6175" spans="1:9" x14ac:dyDescent="0.25">
      <c r="A6175" s="565"/>
      <c r="B6175" s="565"/>
      <c r="C6175" s="565"/>
      <c r="D6175" s="564"/>
      <c r="E6175" s="5"/>
      <c r="F6175"/>
      <c r="G6175" s="5"/>
      <c r="I6175" s="232"/>
    </row>
    <row r="6176" spans="1:9" x14ac:dyDescent="0.25">
      <c r="A6176" s="565"/>
      <c r="B6176" s="565"/>
      <c r="C6176" s="565"/>
      <c r="D6176" s="564"/>
      <c r="E6176" s="5"/>
      <c r="F6176"/>
      <c r="G6176" s="5"/>
      <c r="I6176" s="232"/>
    </row>
    <row r="6177" spans="1:9" x14ac:dyDescent="0.25">
      <c r="A6177" s="565"/>
      <c r="B6177" s="565"/>
      <c r="C6177" s="565"/>
      <c r="D6177" s="564"/>
      <c r="E6177" s="5"/>
      <c r="F6177"/>
      <c r="G6177" s="5"/>
      <c r="I6177" s="232"/>
    </row>
    <row r="6178" spans="1:9" x14ac:dyDescent="0.25">
      <c r="A6178" s="565"/>
      <c r="B6178" s="565"/>
      <c r="C6178" s="565"/>
      <c r="D6178" s="564"/>
      <c r="E6178" s="5"/>
      <c r="F6178"/>
      <c r="G6178" s="5"/>
      <c r="I6178" s="232"/>
    </row>
    <row r="6179" spans="1:9" x14ac:dyDescent="0.25">
      <c r="A6179" s="565"/>
      <c r="B6179" s="565"/>
      <c r="C6179" s="565"/>
      <c r="D6179" s="564"/>
      <c r="E6179" s="5"/>
      <c r="F6179"/>
      <c r="G6179" s="5"/>
      <c r="I6179" s="232"/>
    </row>
    <row r="6180" spans="1:9" x14ac:dyDescent="0.25">
      <c r="A6180" s="565"/>
      <c r="B6180" s="565"/>
      <c r="C6180" s="565"/>
      <c r="D6180" s="564"/>
      <c r="E6180" s="5"/>
      <c r="F6180"/>
      <c r="G6180" s="5"/>
      <c r="I6180" s="232"/>
    </row>
    <row r="6181" spans="1:9" x14ac:dyDescent="0.25">
      <c r="A6181" s="565"/>
      <c r="B6181" s="565"/>
      <c r="C6181" s="565"/>
      <c r="D6181" s="564"/>
      <c r="E6181" s="5"/>
      <c r="F6181"/>
      <c r="G6181" s="5"/>
      <c r="I6181" s="232"/>
    </row>
    <row r="6182" spans="1:9" x14ac:dyDescent="0.25">
      <c r="A6182" s="565"/>
      <c r="B6182" s="565"/>
      <c r="C6182" s="565"/>
      <c r="D6182" s="564"/>
      <c r="E6182" s="5"/>
      <c r="F6182"/>
      <c r="G6182" s="5"/>
      <c r="I6182" s="232"/>
    </row>
    <row r="6183" spans="1:9" x14ac:dyDescent="0.25">
      <c r="A6183" s="565"/>
      <c r="B6183" s="565"/>
      <c r="C6183" s="565"/>
      <c r="D6183" s="564"/>
      <c r="E6183" s="5"/>
      <c r="F6183"/>
      <c r="G6183" s="5"/>
      <c r="I6183" s="232"/>
    </row>
    <row r="6184" spans="1:9" x14ac:dyDescent="0.25">
      <c r="A6184" s="565"/>
      <c r="B6184" s="565"/>
      <c r="C6184" s="565"/>
      <c r="D6184" s="564"/>
      <c r="E6184" s="5"/>
      <c r="F6184"/>
      <c r="G6184" s="5"/>
      <c r="I6184" s="232"/>
    </row>
    <row r="6185" spans="1:9" x14ac:dyDescent="0.25">
      <c r="A6185" s="567"/>
      <c r="B6185" s="565"/>
      <c r="C6185" s="565"/>
      <c r="D6185" s="564"/>
      <c r="E6185" s="5"/>
      <c r="F6185"/>
      <c r="G6185" s="5"/>
      <c r="I6185" s="232"/>
    </row>
  </sheetData>
  <mergeCells count="4">
    <mergeCell ref="A21:B21"/>
    <mergeCell ref="A22:B22"/>
    <mergeCell ref="A24:B24"/>
    <mergeCell ref="A26:B26"/>
  </mergeCells>
  <pageMargins left="0.70866141732283472" right="0.70866141732283472" top="0.74803149606299213" bottom="0.74803149606299213" header="0.31496062992125984" footer="0.31496062992125984"/>
  <pageSetup scale="6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workbookViewId="0">
      <selection activeCell="J119" sqref="J119"/>
    </sheetView>
  </sheetViews>
  <sheetFormatPr baseColWidth="10" defaultRowHeight="15" x14ac:dyDescent="0.25"/>
  <cols>
    <col min="1" max="1" width="32.42578125" style="425" customWidth="1"/>
    <col min="2" max="2" width="23" style="425" customWidth="1"/>
    <col min="3" max="3" width="22.42578125" hidden="1" customWidth="1"/>
    <col min="4" max="4" width="12.28515625" customWidth="1"/>
    <col min="5" max="5" width="14" customWidth="1"/>
    <col min="6" max="6" width="11" hidden="1" customWidth="1"/>
    <col min="7" max="7" width="16.28515625" hidden="1" customWidth="1"/>
    <col min="8" max="8" width="12.28515625" hidden="1" customWidth="1"/>
    <col min="9" max="9" width="1.42578125" hidden="1" customWidth="1"/>
    <col min="10" max="10" width="11.85546875" customWidth="1"/>
    <col min="11" max="11" width="12" bestFit="1" customWidth="1"/>
    <col min="12" max="12" width="10.42578125" bestFit="1" customWidth="1"/>
    <col min="13" max="13" width="13.85546875" bestFit="1" customWidth="1"/>
    <col min="14" max="14" width="15.42578125" customWidth="1"/>
    <col min="15" max="15" width="14.7109375" bestFit="1" customWidth="1"/>
    <col min="16" max="16" width="10" bestFit="1" customWidth="1"/>
    <col min="17" max="17" width="14.7109375" hidden="1" customWidth="1"/>
    <col min="18" max="18" width="11.85546875" bestFit="1" customWidth="1"/>
    <col min="20" max="20" width="0" hidden="1" customWidth="1"/>
  </cols>
  <sheetData>
    <row r="1" spans="1:20" ht="18.75" x14ac:dyDescent="0.3">
      <c r="A1" s="434" t="s">
        <v>0</v>
      </c>
    </row>
    <row r="2" spans="1:20" ht="18.75" x14ac:dyDescent="0.3">
      <c r="A2" s="434" t="s">
        <v>503</v>
      </c>
    </row>
    <row r="4" spans="1:20" x14ac:dyDescent="0.25">
      <c r="A4" s="241" t="s">
        <v>504</v>
      </c>
    </row>
    <row r="5" spans="1:20" x14ac:dyDescent="0.25">
      <c r="A5" s="241" t="e">
        <f>+#REF!</f>
        <v>#REF!</v>
      </c>
    </row>
    <row r="6" spans="1:20" ht="6.75" customHeight="1" thickBot="1" x14ac:dyDescent="0.3"/>
    <row r="7" spans="1:20" s="414" customFormat="1" ht="39" thickBot="1" x14ac:dyDescent="0.25">
      <c r="A7" s="630" t="s">
        <v>388</v>
      </c>
      <c r="B7" s="628" t="s">
        <v>389</v>
      </c>
      <c r="C7" s="628" t="s">
        <v>390</v>
      </c>
      <c r="D7" s="624" t="s">
        <v>391</v>
      </c>
      <c r="E7" s="626" t="s">
        <v>392</v>
      </c>
      <c r="J7" s="422" t="s">
        <v>493</v>
      </c>
      <c r="K7" s="423" t="s">
        <v>494</v>
      </c>
      <c r="L7" s="423" t="s">
        <v>495</v>
      </c>
      <c r="M7" s="423" t="s">
        <v>496</v>
      </c>
      <c r="N7" s="423" t="s">
        <v>497</v>
      </c>
      <c r="O7" s="423" t="s">
        <v>498</v>
      </c>
      <c r="P7" s="423" t="s">
        <v>499</v>
      </c>
      <c r="Q7" s="423" t="s">
        <v>500</v>
      </c>
      <c r="R7" s="424" t="s">
        <v>501</v>
      </c>
    </row>
    <row r="8" spans="1:20" s="414" customFormat="1" ht="15.75" thickBot="1" x14ac:dyDescent="0.3">
      <c r="A8" s="631"/>
      <c r="B8" s="629"/>
      <c r="C8" s="629"/>
      <c r="D8" s="625"/>
      <c r="E8" s="627"/>
      <c r="F8" s="417" t="s">
        <v>393</v>
      </c>
      <c r="G8" s="417" t="s">
        <v>394</v>
      </c>
      <c r="H8" s="416" t="s">
        <v>189</v>
      </c>
      <c r="I8" s="417"/>
      <c r="J8" s="418">
        <v>8.5000000000000006E-2</v>
      </c>
      <c r="K8" s="419">
        <v>0.17</v>
      </c>
      <c r="L8" s="418">
        <v>4.0000000000000001E-3</v>
      </c>
      <c r="M8" s="420">
        <v>1E-3</v>
      </c>
      <c r="N8" s="419">
        <v>0.01</v>
      </c>
      <c r="O8" s="418">
        <v>2.5000000000000001E-2</v>
      </c>
      <c r="P8" s="418">
        <v>2.5000000000000001E-2</v>
      </c>
      <c r="Q8" s="418"/>
      <c r="R8" s="421" t="s">
        <v>502</v>
      </c>
    </row>
    <row r="9" spans="1:20" s="414" customFormat="1" ht="12.75" x14ac:dyDescent="0.2">
      <c r="A9" s="426" t="s">
        <v>395</v>
      </c>
      <c r="B9" s="426" t="s">
        <v>402</v>
      </c>
      <c r="C9" s="415" t="s">
        <v>403</v>
      </c>
      <c r="D9" s="428">
        <v>24185.7</v>
      </c>
      <c r="E9" s="428">
        <v>290228.40000000002</v>
      </c>
      <c r="F9" s="428">
        <f>(D9/2)</f>
        <v>12092.85</v>
      </c>
      <c r="G9" s="428"/>
      <c r="H9" s="428">
        <f>+T9+E9</f>
        <v>383101.48800000001</v>
      </c>
      <c r="I9" s="428"/>
      <c r="J9" s="428">
        <f>(F9*8.5%)</f>
        <v>1027.8922500000001</v>
      </c>
      <c r="K9" s="428">
        <f>(F9*17%)</f>
        <v>2055.7845000000002</v>
      </c>
      <c r="L9" s="428">
        <f>(F9*0.4%)</f>
        <v>48.371400000000001</v>
      </c>
      <c r="M9" s="428">
        <f>(F9*0.1%)</f>
        <v>12.09285</v>
      </c>
      <c r="N9" s="428">
        <f>(F9*1%)</f>
        <v>120.9285</v>
      </c>
      <c r="O9" s="428">
        <f>(F9*2.5%)</f>
        <v>302.32125000000002</v>
      </c>
      <c r="P9" s="428">
        <f>(F9*2.5%)</f>
        <v>302.32125000000002</v>
      </c>
      <c r="Q9" s="428">
        <f>SUM(J9:P9)</f>
        <v>3869.7120000000004</v>
      </c>
      <c r="R9" s="429">
        <f>(Q9*2)</f>
        <v>7739.4240000000009</v>
      </c>
      <c r="T9" s="414">
        <f>+R9*12</f>
        <v>92873.088000000018</v>
      </c>
    </row>
    <row r="10" spans="1:20" s="414" customFormat="1" ht="12.75" x14ac:dyDescent="0.2">
      <c r="A10" s="426" t="s">
        <v>396</v>
      </c>
      <c r="B10" s="426" t="s">
        <v>402</v>
      </c>
      <c r="C10" s="415" t="s">
        <v>403</v>
      </c>
      <c r="D10" s="428">
        <v>14200</v>
      </c>
      <c r="E10" s="428">
        <v>170400</v>
      </c>
      <c r="F10" s="428">
        <f>(D10/2)</f>
        <v>7100</v>
      </c>
      <c r="G10" s="428"/>
      <c r="H10" s="428">
        <f>+T10+E10</f>
        <v>224928</v>
      </c>
      <c r="I10" s="428"/>
      <c r="J10" s="428">
        <f>(F10*8.5%)</f>
        <v>603.5</v>
      </c>
      <c r="K10" s="428">
        <f>(F10*17%)</f>
        <v>1207</v>
      </c>
      <c r="L10" s="428">
        <f>(F10*0.4%)</f>
        <v>28.400000000000002</v>
      </c>
      <c r="M10" s="428">
        <f>(F10*0.1%)</f>
        <v>7.1000000000000005</v>
      </c>
      <c r="N10" s="428">
        <f>(F10*1%)</f>
        <v>71</v>
      </c>
      <c r="O10" s="428">
        <f>(F10*2.5%)</f>
        <v>177.5</v>
      </c>
      <c r="P10" s="428">
        <f>(F10*2.5%)</f>
        <v>177.5</v>
      </c>
      <c r="Q10" s="428">
        <f>SUM(J10:P10)</f>
        <v>2272</v>
      </c>
      <c r="R10" s="429">
        <f>(Q10*2)</f>
        <v>4544</v>
      </c>
      <c r="T10" s="414">
        <f>+R10*12</f>
        <v>54528</v>
      </c>
    </row>
    <row r="11" spans="1:20" s="414" customFormat="1" ht="12.75" x14ac:dyDescent="0.2">
      <c r="A11" s="426" t="s">
        <v>404</v>
      </c>
      <c r="B11" s="426" t="s">
        <v>402</v>
      </c>
      <c r="C11" s="415" t="s">
        <v>403</v>
      </c>
      <c r="D11" s="428">
        <v>11383.14</v>
      </c>
      <c r="E11" s="428">
        <v>136597.68</v>
      </c>
      <c r="F11" s="428">
        <f>(D11/2)</f>
        <v>5691.57</v>
      </c>
      <c r="G11" s="428"/>
      <c r="H11" s="428">
        <f>+T11+E11</f>
        <v>180308.9376</v>
      </c>
      <c r="I11" s="428"/>
      <c r="J11" s="428">
        <f>(F11*8.5%)</f>
        <v>483.78345000000002</v>
      </c>
      <c r="K11" s="428">
        <f>(F11*17%)</f>
        <v>967.56690000000003</v>
      </c>
      <c r="L11" s="428">
        <f>(F11*0.4%)</f>
        <v>22.766279999999998</v>
      </c>
      <c r="M11" s="428">
        <f>(F11*0.1%)</f>
        <v>5.6915699999999996</v>
      </c>
      <c r="N11" s="428">
        <f>(F11*1%)</f>
        <v>56.915700000000001</v>
      </c>
      <c r="O11" s="428">
        <f>(F11*2.5%)</f>
        <v>142.28925000000001</v>
      </c>
      <c r="P11" s="428">
        <f>(F11*2.5%)</f>
        <v>142.28925000000001</v>
      </c>
      <c r="Q11" s="428">
        <f>SUM(J11:P11)</f>
        <v>1821.3024000000003</v>
      </c>
      <c r="R11" s="429">
        <f>(Q11*2)</f>
        <v>3642.6048000000005</v>
      </c>
      <c r="T11" s="414">
        <f>+R11*12</f>
        <v>43711.257600000004</v>
      </c>
    </row>
    <row r="12" spans="1:20" s="414" customFormat="1" ht="12.75" x14ac:dyDescent="0.2">
      <c r="A12" s="426" t="s">
        <v>405</v>
      </c>
      <c r="B12" s="426" t="s">
        <v>402</v>
      </c>
      <c r="C12" s="415" t="s">
        <v>403</v>
      </c>
      <c r="D12" s="428">
        <v>16859.38</v>
      </c>
      <c r="E12" s="428">
        <v>202312.56</v>
      </c>
      <c r="F12" s="428">
        <f>(D12/2)</f>
        <v>8429.69</v>
      </c>
      <c r="G12" s="428"/>
      <c r="H12" s="428">
        <f>+T12+E12</f>
        <v>267052.57920000004</v>
      </c>
      <c r="I12" s="428"/>
      <c r="J12" s="428">
        <f>(F12*8.5%)</f>
        <v>716.52365000000009</v>
      </c>
      <c r="K12" s="428">
        <f>(F12*17%)</f>
        <v>1433.0473000000002</v>
      </c>
      <c r="L12" s="428">
        <f>(F12*0.4%)</f>
        <v>33.718760000000003</v>
      </c>
      <c r="M12" s="428">
        <f>(F12*0.1%)</f>
        <v>8.4296900000000008</v>
      </c>
      <c r="N12" s="428">
        <f>(F12*1%)</f>
        <v>84.296900000000008</v>
      </c>
      <c r="O12" s="428">
        <f>(F12*2.5%)</f>
        <v>210.74225000000001</v>
      </c>
      <c r="P12" s="428">
        <f>(F12*2.5%)</f>
        <v>210.74225000000001</v>
      </c>
      <c r="Q12" s="428">
        <f>SUM(J12:P12)</f>
        <v>2697.5008000000007</v>
      </c>
      <c r="R12" s="429">
        <f>(Q12*2)</f>
        <v>5395.0016000000014</v>
      </c>
      <c r="T12" s="414">
        <f>+R12*12</f>
        <v>64740.019200000017</v>
      </c>
    </row>
    <row r="13" spans="1:20" s="414" customFormat="1" ht="12.75" x14ac:dyDescent="0.2">
      <c r="A13" s="426" t="s">
        <v>406</v>
      </c>
      <c r="B13" s="426" t="s">
        <v>402</v>
      </c>
      <c r="C13" s="415" t="s">
        <v>403</v>
      </c>
      <c r="D13" s="428">
        <v>7608.12</v>
      </c>
      <c r="E13" s="428">
        <v>91297.44</v>
      </c>
      <c r="F13" s="428">
        <f>(D13/2)</f>
        <v>3804.06</v>
      </c>
      <c r="G13" s="428" t="s">
        <v>167</v>
      </c>
      <c r="H13" s="428">
        <f>+T13+E13</f>
        <v>120512.6208</v>
      </c>
      <c r="I13" s="428"/>
      <c r="J13" s="428">
        <f>(F13*8.5%)</f>
        <v>323.3451</v>
      </c>
      <c r="K13" s="428">
        <f>(F13*17%)</f>
        <v>646.6902</v>
      </c>
      <c r="L13" s="428">
        <f>(F13*0.4%)</f>
        <v>15.216240000000001</v>
      </c>
      <c r="M13" s="428">
        <f>(F13*0.1%)</f>
        <v>3.8040600000000002</v>
      </c>
      <c r="N13" s="428">
        <f>(F13*1%)</f>
        <v>38.040599999999998</v>
      </c>
      <c r="O13" s="428">
        <f>(F13*2.5%)</f>
        <v>95.101500000000001</v>
      </c>
      <c r="P13" s="428">
        <f>(F13*2.5%)</f>
        <v>95.101500000000001</v>
      </c>
      <c r="Q13" s="428">
        <f>SUM(J13:P13)</f>
        <v>1217.2991999999999</v>
      </c>
      <c r="R13" s="429">
        <f>(Q13*2)</f>
        <v>2434.5983999999999</v>
      </c>
      <c r="T13" s="414">
        <f>+R13*12</f>
        <v>29215.180799999998</v>
      </c>
    </row>
    <row r="14" spans="1:20" s="414" customFormat="1" ht="7.5" customHeight="1" x14ac:dyDescent="0.2">
      <c r="A14" s="426"/>
      <c r="B14" s="426"/>
      <c r="C14" s="415"/>
      <c r="D14" s="428"/>
      <c r="E14" s="428"/>
      <c r="F14" s="428"/>
      <c r="G14" s="428" t="s">
        <v>167</v>
      </c>
      <c r="H14" s="428"/>
      <c r="I14" s="428"/>
      <c r="J14" s="428"/>
      <c r="K14" s="428"/>
      <c r="L14" s="428"/>
      <c r="M14" s="428"/>
      <c r="N14" s="428"/>
      <c r="O14" s="428"/>
      <c r="P14" s="428"/>
      <c r="Q14" s="428"/>
      <c r="R14" s="429"/>
    </row>
    <row r="15" spans="1:20" s="414" customFormat="1" ht="12.75" x14ac:dyDescent="0.2">
      <c r="A15" s="426"/>
      <c r="B15" s="442" t="s">
        <v>403</v>
      </c>
      <c r="C15" s="444"/>
      <c r="D15" s="443"/>
      <c r="E15" s="430">
        <f>SUM(E9:E14)</f>
        <v>890836.08000000007</v>
      </c>
      <c r="F15" s="430"/>
      <c r="G15" s="430" t="s">
        <v>167</v>
      </c>
      <c r="H15" s="430">
        <f t="shared" ref="H15:R15" si="0">SUM(H9:H14)</f>
        <v>1175903.6255999999</v>
      </c>
      <c r="I15" s="430" t="s">
        <v>167</v>
      </c>
      <c r="J15" s="430">
        <f>SUM(J9:J14)</f>
        <v>3155.0444500000003</v>
      </c>
      <c r="K15" s="430">
        <f>SUM(K9:K14)</f>
        <v>6310.0889000000006</v>
      </c>
      <c r="L15" s="430">
        <f t="shared" si="0"/>
        <v>148.47268</v>
      </c>
      <c r="M15" s="430">
        <f t="shared" si="0"/>
        <v>37.118169999999999</v>
      </c>
      <c r="N15" s="430">
        <f t="shared" si="0"/>
        <v>371.18169999999998</v>
      </c>
      <c r="O15" s="430">
        <f t="shared" si="0"/>
        <v>927.95425</v>
      </c>
      <c r="P15" s="430">
        <f t="shared" si="0"/>
        <v>927.95425</v>
      </c>
      <c r="Q15" s="430">
        <f t="shared" si="0"/>
        <v>11877.814400000001</v>
      </c>
      <c r="R15" s="430">
        <f t="shared" si="0"/>
        <v>23755.628800000002</v>
      </c>
    </row>
    <row r="16" spans="1:20" s="414" customFormat="1" ht="12.75" x14ac:dyDescent="0.2">
      <c r="A16" s="426"/>
      <c r="B16" s="426"/>
      <c r="C16" s="415"/>
      <c r="D16" s="428"/>
      <c r="E16" s="428"/>
      <c r="F16" s="428"/>
      <c r="G16" s="428"/>
      <c r="H16" s="428"/>
      <c r="I16" s="428"/>
      <c r="J16" s="428"/>
      <c r="K16" s="428"/>
      <c r="L16" s="428"/>
      <c r="M16" s="428"/>
      <c r="N16" s="428"/>
      <c r="O16" s="428"/>
      <c r="P16" s="428"/>
      <c r="Q16" s="428"/>
      <c r="R16" s="429"/>
    </row>
    <row r="17" spans="1:20" s="414" customFormat="1" ht="12.75" x14ac:dyDescent="0.2">
      <c r="A17" s="426" t="s">
        <v>407</v>
      </c>
      <c r="B17" s="426" t="s">
        <v>402</v>
      </c>
      <c r="C17" s="415" t="s">
        <v>409</v>
      </c>
      <c r="D17" s="428">
        <v>8000</v>
      </c>
      <c r="E17" s="428">
        <v>96000</v>
      </c>
      <c r="F17" s="428">
        <f>(D17/2)</f>
        <v>4000</v>
      </c>
      <c r="G17" s="428"/>
      <c r="H17" s="428">
        <f>+T17+E17</f>
        <v>126720</v>
      </c>
      <c r="I17" s="428"/>
      <c r="J17" s="428">
        <f>(F17*8.5%)</f>
        <v>340</v>
      </c>
      <c r="K17" s="428">
        <f>(F17*17%)</f>
        <v>680</v>
      </c>
      <c r="L17" s="428">
        <f>(F17*0.4%)</f>
        <v>16</v>
      </c>
      <c r="M17" s="428">
        <f>(F17*0.1%)</f>
        <v>4</v>
      </c>
      <c r="N17" s="428">
        <f>(F17*1%)</f>
        <v>40</v>
      </c>
      <c r="O17" s="428">
        <f>(F17*2.5%)</f>
        <v>100</v>
      </c>
      <c r="P17" s="428">
        <f>(F17*2.5%)</f>
        <v>100</v>
      </c>
      <c r="Q17" s="428">
        <f>SUM(J17:P17)</f>
        <v>1280</v>
      </c>
      <c r="R17" s="429">
        <f>(Q17*2)</f>
        <v>2560</v>
      </c>
      <c r="T17" s="414">
        <f>+R17*12</f>
        <v>30720</v>
      </c>
    </row>
    <row r="18" spans="1:20" s="414" customFormat="1" ht="12.75" x14ac:dyDescent="0.2">
      <c r="A18" s="426" t="s">
        <v>397</v>
      </c>
      <c r="B18" s="426" t="s">
        <v>408</v>
      </c>
      <c r="C18" s="415" t="s">
        <v>409</v>
      </c>
      <c r="D18" s="428">
        <v>10000</v>
      </c>
      <c r="E18" s="428">
        <v>120000</v>
      </c>
      <c r="F18" s="428">
        <f>(D18/2)</f>
        <v>5000</v>
      </c>
      <c r="G18" s="428"/>
      <c r="H18" s="428">
        <f>+T18+E18</f>
        <v>158400</v>
      </c>
      <c r="I18" s="428"/>
      <c r="J18" s="428">
        <f>(F18*8.5%)</f>
        <v>425.00000000000006</v>
      </c>
      <c r="K18" s="428">
        <f>(F18*17%)</f>
        <v>850.00000000000011</v>
      </c>
      <c r="L18" s="428">
        <f>(F18*0.4%)</f>
        <v>20</v>
      </c>
      <c r="M18" s="428">
        <f>(F18*0.1%)</f>
        <v>5</v>
      </c>
      <c r="N18" s="428">
        <f>(F18*1%)</f>
        <v>50</v>
      </c>
      <c r="O18" s="428">
        <f>(F18*2.5%)</f>
        <v>125</v>
      </c>
      <c r="P18" s="428">
        <f>(F18*2.5%)</f>
        <v>125</v>
      </c>
      <c r="Q18" s="428">
        <f>SUM(J18:P18)</f>
        <v>1600.0000000000002</v>
      </c>
      <c r="R18" s="429">
        <f>(Q18*2)</f>
        <v>3200.0000000000005</v>
      </c>
      <c r="T18" s="414">
        <f>+R18*12</f>
        <v>38400.000000000007</v>
      </c>
    </row>
    <row r="19" spans="1:20" s="414" customFormat="1" ht="12.75" x14ac:dyDescent="0.2">
      <c r="A19" s="426" t="s">
        <v>410</v>
      </c>
      <c r="B19" s="426" t="s">
        <v>408</v>
      </c>
      <c r="C19" s="415" t="s">
        <v>409</v>
      </c>
      <c r="D19" s="428">
        <v>20000</v>
      </c>
      <c r="E19" s="428">
        <v>240000</v>
      </c>
      <c r="F19" s="428">
        <f>(D19/2)</f>
        <v>10000</v>
      </c>
      <c r="G19" s="428"/>
      <c r="H19" s="428">
        <f>+T19+E19</f>
        <v>316800</v>
      </c>
      <c r="I19" s="428"/>
      <c r="J19" s="428">
        <f>(F19*8.5%)</f>
        <v>850.00000000000011</v>
      </c>
      <c r="K19" s="428">
        <f>(F19*17%)</f>
        <v>1700.0000000000002</v>
      </c>
      <c r="L19" s="428">
        <f>(F19*0.4%)</f>
        <v>40</v>
      </c>
      <c r="M19" s="428">
        <f>(F19*0.1%)</f>
        <v>10</v>
      </c>
      <c r="N19" s="428">
        <f>(F19*1%)</f>
        <v>100</v>
      </c>
      <c r="O19" s="428">
        <f>(F19*2.5%)</f>
        <v>250</v>
      </c>
      <c r="P19" s="428">
        <f>(F19*2.5%)</f>
        <v>250</v>
      </c>
      <c r="Q19" s="428">
        <f>SUM(J19:P19)</f>
        <v>3200.0000000000005</v>
      </c>
      <c r="R19" s="429">
        <f>(Q19*2)</f>
        <v>6400.0000000000009</v>
      </c>
      <c r="T19" s="414">
        <f>+R19*12</f>
        <v>76800.000000000015</v>
      </c>
    </row>
    <row r="20" spans="1:20" s="414" customFormat="1" ht="12.75" x14ac:dyDescent="0.2">
      <c r="A20" s="426" t="s">
        <v>398</v>
      </c>
      <c r="B20" s="426" t="s">
        <v>408</v>
      </c>
      <c r="C20" s="415" t="s">
        <v>409</v>
      </c>
      <c r="D20" s="428">
        <v>16859.38</v>
      </c>
      <c r="E20" s="428">
        <v>202312.56</v>
      </c>
      <c r="F20" s="428">
        <f>(D20/2)</f>
        <v>8429.69</v>
      </c>
      <c r="G20" s="428" t="s">
        <v>167</v>
      </c>
      <c r="H20" s="428">
        <f>+T20+E20</f>
        <v>267052.57920000004</v>
      </c>
      <c r="I20" s="428"/>
      <c r="J20" s="428">
        <f>(F20*8.5%)</f>
        <v>716.52365000000009</v>
      </c>
      <c r="K20" s="428">
        <f>(F20*17%)</f>
        <v>1433.0473000000002</v>
      </c>
      <c r="L20" s="428">
        <f>(F20*0.4%)</f>
        <v>33.718760000000003</v>
      </c>
      <c r="M20" s="428">
        <f>(F20*0.1%)</f>
        <v>8.4296900000000008</v>
      </c>
      <c r="N20" s="428">
        <f>(F20*1%)</f>
        <v>84.296900000000008</v>
      </c>
      <c r="O20" s="428">
        <f>(F20*2.5%)</f>
        <v>210.74225000000001</v>
      </c>
      <c r="P20" s="428">
        <f>(F20*2.5%)</f>
        <v>210.74225000000001</v>
      </c>
      <c r="Q20" s="428">
        <f>SUM(J20:P20)</f>
        <v>2697.5008000000007</v>
      </c>
      <c r="R20" s="429">
        <f>(Q20*2)</f>
        <v>5395.0016000000014</v>
      </c>
      <c r="T20" s="414">
        <f>+R20*12</f>
        <v>64740.019200000017</v>
      </c>
    </row>
    <row r="21" spans="1:20" s="414" customFormat="1" ht="6.75" customHeight="1" x14ac:dyDescent="0.2">
      <c r="A21" s="426"/>
      <c r="B21" s="426"/>
      <c r="C21" s="415"/>
      <c r="D21" s="428"/>
      <c r="E21" s="428"/>
      <c r="F21" s="428"/>
      <c r="G21" s="428"/>
      <c r="H21" s="428"/>
      <c r="I21" s="428"/>
      <c r="J21" s="428"/>
      <c r="K21" s="428"/>
      <c r="L21" s="428"/>
      <c r="M21" s="428"/>
      <c r="N21" s="428"/>
      <c r="O21" s="428"/>
      <c r="P21" s="428"/>
      <c r="Q21" s="428"/>
      <c r="R21" s="429"/>
    </row>
    <row r="22" spans="1:20" s="414" customFormat="1" ht="12.75" x14ac:dyDescent="0.2">
      <c r="A22" s="426"/>
      <c r="B22" s="442" t="s">
        <v>409</v>
      </c>
      <c r="C22" s="444"/>
      <c r="D22" s="443"/>
      <c r="E22" s="430">
        <f>SUM(E17:E21)</f>
        <v>658312.56000000006</v>
      </c>
      <c r="F22" s="430"/>
      <c r="G22" s="430"/>
      <c r="H22" s="430">
        <f t="shared" ref="H22:R22" si="1">SUM(H17:H21)</f>
        <v>868972.57920000004</v>
      </c>
      <c r="I22" s="430" t="s">
        <v>167</v>
      </c>
      <c r="J22" s="430">
        <f>SUM(J17:J21)</f>
        <v>2331.5236500000001</v>
      </c>
      <c r="K22" s="430">
        <f t="shared" si="1"/>
        <v>4663.0473000000002</v>
      </c>
      <c r="L22" s="430">
        <f t="shared" si="1"/>
        <v>109.71876</v>
      </c>
      <c r="M22" s="430">
        <f t="shared" si="1"/>
        <v>27.429690000000001</v>
      </c>
      <c r="N22" s="430">
        <f t="shared" si="1"/>
        <v>274.29689999999999</v>
      </c>
      <c r="O22" s="430">
        <f t="shared" si="1"/>
        <v>685.74225000000001</v>
      </c>
      <c r="P22" s="430">
        <f t="shared" si="1"/>
        <v>685.74225000000001</v>
      </c>
      <c r="Q22" s="430">
        <f t="shared" si="1"/>
        <v>8777.5008000000016</v>
      </c>
      <c r="R22" s="430">
        <f t="shared" si="1"/>
        <v>17555.001600000003</v>
      </c>
    </row>
    <row r="23" spans="1:20" s="414" customFormat="1" ht="12.75" x14ac:dyDescent="0.2">
      <c r="A23" s="426"/>
      <c r="B23" s="426"/>
      <c r="C23" s="415"/>
      <c r="D23" s="428"/>
      <c r="E23" s="428"/>
      <c r="F23" s="428"/>
      <c r="G23" s="428"/>
      <c r="H23" s="428"/>
      <c r="I23" s="428"/>
      <c r="J23" s="428"/>
      <c r="K23" s="428"/>
      <c r="L23" s="428"/>
      <c r="M23" s="428"/>
      <c r="N23" s="428"/>
      <c r="O23" s="428"/>
      <c r="P23" s="428"/>
      <c r="Q23" s="428"/>
      <c r="R23" s="429"/>
    </row>
    <row r="24" spans="1:20" s="414" customFormat="1" ht="12.75" x14ac:dyDescent="0.2">
      <c r="A24" s="426" t="s">
        <v>399</v>
      </c>
      <c r="B24" s="426" t="s">
        <v>402</v>
      </c>
      <c r="C24" s="415" t="s">
        <v>222</v>
      </c>
      <c r="D24" s="428">
        <v>5500</v>
      </c>
      <c r="E24" s="428">
        <v>66000</v>
      </c>
      <c r="F24" s="428">
        <f>(D24/2)</f>
        <v>2750</v>
      </c>
      <c r="G24" s="428">
        <f>+H24</f>
        <v>87120</v>
      </c>
      <c r="H24" s="428">
        <f>+T24+E24</f>
        <v>87120</v>
      </c>
      <c r="I24" s="428"/>
      <c r="J24" s="428">
        <f>(F24*8.5%)</f>
        <v>233.75000000000003</v>
      </c>
      <c r="K24" s="428">
        <f>(F24*17%)</f>
        <v>467.50000000000006</v>
      </c>
      <c r="L24" s="428">
        <f>(F24*0.4%)</f>
        <v>11</v>
      </c>
      <c r="M24" s="428">
        <f>(F24*0.1%)</f>
        <v>2.75</v>
      </c>
      <c r="N24" s="428">
        <f>(F24*1%)</f>
        <v>27.5</v>
      </c>
      <c r="O24" s="428">
        <f>(F24*2.5%)</f>
        <v>68.75</v>
      </c>
      <c r="P24" s="428">
        <f>(F24*2.5%)</f>
        <v>68.75</v>
      </c>
      <c r="Q24" s="428">
        <f>SUM(J24:P24)</f>
        <v>880.00000000000011</v>
      </c>
      <c r="R24" s="429">
        <f>(Q24*2)</f>
        <v>1760.0000000000002</v>
      </c>
      <c r="T24" s="414">
        <f>+R24*12</f>
        <v>21120.000000000004</v>
      </c>
    </row>
    <row r="25" spans="1:20" s="414" customFormat="1" ht="12.75" x14ac:dyDescent="0.2">
      <c r="A25" s="426" t="s">
        <v>411</v>
      </c>
      <c r="B25" s="426" t="s">
        <v>513</v>
      </c>
      <c r="C25" s="415" t="s">
        <v>222</v>
      </c>
      <c r="D25" s="428">
        <v>0</v>
      </c>
      <c r="E25" s="428"/>
      <c r="F25" s="428">
        <v>1500</v>
      </c>
      <c r="G25" s="428">
        <f>+F25*24+H25</f>
        <v>47520</v>
      </c>
      <c r="H25" s="428">
        <f>+T25+E25</f>
        <v>11520.000000000002</v>
      </c>
      <c r="I25" s="428"/>
      <c r="J25" s="428">
        <f>(F25*8.5%)</f>
        <v>127.50000000000001</v>
      </c>
      <c r="K25" s="428">
        <f>(F25*17%)</f>
        <v>255.00000000000003</v>
      </c>
      <c r="L25" s="428">
        <f>(F25*0.4%)</f>
        <v>6</v>
      </c>
      <c r="M25" s="428">
        <f>(F25*0.1%)</f>
        <v>1.5</v>
      </c>
      <c r="N25" s="428">
        <f>(F25*1%)</f>
        <v>15</v>
      </c>
      <c r="O25" s="428">
        <f>(F25*2.5%)</f>
        <v>37.5</v>
      </c>
      <c r="P25" s="428">
        <f>(F25*2.5%)</f>
        <v>37.5</v>
      </c>
      <c r="Q25" s="428">
        <f>SUM(J25:P25)</f>
        <v>480.00000000000006</v>
      </c>
      <c r="R25" s="429">
        <f>(Q25*2)</f>
        <v>960.00000000000011</v>
      </c>
      <c r="T25" s="414">
        <f>+R25*12</f>
        <v>11520.000000000002</v>
      </c>
    </row>
    <row r="26" spans="1:20" s="414" customFormat="1" ht="6" customHeight="1" x14ac:dyDescent="0.2">
      <c r="A26" s="426"/>
      <c r="B26" s="426"/>
      <c r="C26" s="415"/>
      <c r="D26" s="428"/>
      <c r="E26" s="428"/>
      <c r="F26" s="428"/>
      <c r="G26" s="428"/>
      <c r="H26" s="428"/>
      <c r="I26" s="428"/>
      <c r="J26" s="428"/>
      <c r="K26" s="428"/>
      <c r="L26" s="428"/>
      <c r="M26" s="428"/>
      <c r="N26" s="428"/>
      <c r="O26" s="428"/>
      <c r="P26" s="428"/>
      <c r="Q26" s="428"/>
      <c r="R26" s="429"/>
    </row>
    <row r="27" spans="1:20" s="414" customFormat="1" ht="12.75" x14ac:dyDescent="0.2">
      <c r="A27" s="426"/>
      <c r="B27" s="442" t="s">
        <v>222</v>
      </c>
      <c r="C27" s="444"/>
      <c r="D27" s="443"/>
      <c r="E27" s="430">
        <f>SUM(E24:E26)</f>
        <v>66000</v>
      </c>
      <c r="F27" s="430" t="s">
        <v>167</v>
      </c>
      <c r="G27" s="430" t="s">
        <v>167</v>
      </c>
      <c r="H27" s="430">
        <f t="shared" ref="H27:R27" si="2">SUM(H24:H26)</f>
        <v>98640</v>
      </c>
      <c r="I27" s="430" t="s">
        <v>167</v>
      </c>
      <c r="J27" s="430">
        <f>SUM(J24:J26)</f>
        <v>361.25000000000006</v>
      </c>
      <c r="K27" s="430">
        <f t="shared" si="2"/>
        <v>722.50000000000011</v>
      </c>
      <c r="L27" s="430">
        <f t="shared" si="2"/>
        <v>17</v>
      </c>
      <c r="M27" s="430">
        <f t="shared" si="2"/>
        <v>4.25</v>
      </c>
      <c r="N27" s="430">
        <f t="shared" si="2"/>
        <v>42.5</v>
      </c>
      <c r="O27" s="430">
        <f t="shared" si="2"/>
        <v>106.25</v>
      </c>
      <c r="P27" s="430">
        <f t="shared" si="2"/>
        <v>106.25</v>
      </c>
      <c r="Q27" s="430">
        <f t="shared" si="2"/>
        <v>1360.0000000000002</v>
      </c>
      <c r="R27" s="430">
        <f t="shared" si="2"/>
        <v>2720.0000000000005</v>
      </c>
    </row>
    <row r="28" spans="1:20" s="414" customFormat="1" ht="12.75" x14ac:dyDescent="0.2">
      <c r="A28" s="426"/>
      <c r="B28" s="426"/>
      <c r="C28" s="415"/>
      <c r="D28" s="428"/>
      <c r="E28" s="428"/>
      <c r="F28" s="428"/>
      <c r="G28" s="428"/>
      <c r="H28" s="428"/>
      <c r="I28" s="428"/>
      <c r="J28" s="428"/>
      <c r="K28" s="428"/>
      <c r="L28" s="428"/>
      <c r="M28" s="428"/>
      <c r="N28" s="428"/>
      <c r="O28" s="428"/>
      <c r="P28" s="428"/>
      <c r="Q28" s="428"/>
      <c r="R28" s="429"/>
    </row>
    <row r="29" spans="1:20" s="414" customFormat="1" ht="12.75" x14ac:dyDescent="0.2">
      <c r="A29" s="426" t="s">
        <v>412</v>
      </c>
      <c r="B29" s="426" t="s">
        <v>402</v>
      </c>
      <c r="C29" s="415" t="s">
        <v>413</v>
      </c>
      <c r="D29" s="428">
        <v>6480</v>
      </c>
      <c r="E29" s="428">
        <v>77760</v>
      </c>
      <c r="F29" s="428">
        <f t="shared" ref="F29:F60" si="3">(D29/2)</f>
        <v>3240</v>
      </c>
      <c r="G29" s="428"/>
      <c r="H29" s="428">
        <f t="shared" ref="H29:H60" si="4">+T29+E29</f>
        <v>102643.20000000001</v>
      </c>
      <c r="I29" s="428"/>
      <c r="J29" s="428">
        <f t="shared" ref="J29:J60" si="5">(F29*8.5%)</f>
        <v>275.40000000000003</v>
      </c>
      <c r="K29" s="428">
        <f t="shared" ref="K29:K60" si="6">(F29*17%)</f>
        <v>550.80000000000007</v>
      </c>
      <c r="L29" s="428">
        <f t="shared" ref="L29:L60" si="7">(F29*0.4%)</f>
        <v>12.96</v>
      </c>
      <c r="M29" s="428">
        <f t="shared" ref="M29:M60" si="8">(F29*0.1%)</f>
        <v>3.24</v>
      </c>
      <c r="N29" s="428">
        <f t="shared" ref="N29:N60" si="9">(F29*1%)</f>
        <v>32.4</v>
      </c>
      <c r="O29" s="428">
        <f t="shared" ref="O29:O60" si="10">(F29*2.5%)</f>
        <v>81</v>
      </c>
      <c r="P29" s="428">
        <f t="shared" ref="P29:P60" si="11">(F29*2.5%)</f>
        <v>81</v>
      </c>
      <c r="Q29" s="428">
        <f t="shared" ref="Q29:Q60" si="12">SUM(J29:P29)</f>
        <v>1036.8000000000002</v>
      </c>
      <c r="R29" s="429">
        <f t="shared" ref="R29:R60" si="13">(Q29*2)</f>
        <v>2073.6000000000004</v>
      </c>
      <c r="T29" s="414">
        <f t="shared" ref="T29:T60" si="14">+R29*12</f>
        <v>24883.200000000004</v>
      </c>
    </row>
    <row r="30" spans="1:20" s="414" customFormat="1" ht="12.75" x14ac:dyDescent="0.2">
      <c r="A30" s="426" t="s">
        <v>414</v>
      </c>
      <c r="B30" s="426" t="s">
        <v>402</v>
      </c>
      <c r="C30" s="415" t="s">
        <v>413</v>
      </c>
      <c r="D30" s="428">
        <v>8000</v>
      </c>
      <c r="E30" s="428">
        <v>96000</v>
      </c>
      <c r="F30" s="428">
        <f t="shared" si="3"/>
        <v>4000</v>
      </c>
      <c r="G30" s="428">
        <f>+H30+H29</f>
        <v>229363.20000000001</v>
      </c>
      <c r="H30" s="428">
        <f t="shared" si="4"/>
        <v>126720</v>
      </c>
      <c r="I30" s="428"/>
      <c r="J30" s="428">
        <f t="shared" si="5"/>
        <v>340</v>
      </c>
      <c r="K30" s="428">
        <f t="shared" si="6"/>
        <v>680</v>
      </c>
      <c r="L30" s="428">
        <f t="shared" si="7"/>
        <v>16</v>
      </c>
      <c r="M30" s="428">
        <f t="shared" si="8"/>
        <v>4</v>
      </c>
      <c r="N30" s="428">
        <f t="shared" si="9"/>
        <v>40</v>
      </c>
      <c r="O30" s="428">
        <f t="shared" si="10"/>
        <v>100</v>
      </c>
      <c r="P30" s="428">
        <f t="shared" si="11"/>
        <v>100</v>
      </c>
      <c r="Q30" s="428">
        <f t="shared" si="12"/>
        <v>1280</v>
      </c>
      <c r="R30" s="429">
        <f t="shared" si="13"/>
        <v>2560</v>
      </c>
      <c r="T30" s="414">
        <f t="shared" si="14"/>
        <v>30720</v>
      </c>
    </row>
    <row r="31" spans="1:20" s="414" customFormat="1" ht="12.75" x14ac:dyDescent="0.2">
      <c r="A31" s="426" t="s">
        <v>415</v>
      </c>
      <c r="B31" s="426" t="s">
        <v>505</v>
      </c>
      <c r="C31" s="415" t="s">
        <v>413</v>
      </c>
      <c r="D31" s="428">
        <v>22000</v>
      </c>
      <c r="E31" s="428">
        <v>264000</v>
      </c>
      <c r="F31" s="428">
        <f t="shared" si="3"/>
        <v>11000</v>
      </c>
      <c r="G31" s="428"/>
      <c r="H31" s="428">
        <f t="shared" si="4"/>
        <v>348480</v>
      </c>
      <c r="I31" s="428"/>
      <c r="J31" s="428">
        <f t="shared" si="5"/>
        <v>935.00000000000011</v>
      </c>
      <c r="K31" s="428">
        <f t="shared" si="6"/>
        <v>1870.0000000000002</v>
      </c>
      <c r="L31" s="428">
        <f t="shared" si="7"/>
        <v>44</v>
      </c>
      <c r="M31" s="428">
        <f t="shared" si="8"/>
        <v>11</v>
      </c>
      <c r="N31" s="428">
        <f t="shared" si="9"/>
        <v>110</v>
      </c>
      <c r="O31" s="428">
        <f t="shared" si="10"/>
        <v>275</v>
      </c>
      <c r="P31" s="428">
        <f t="shared" si="11"/>
        <v>275</v>
      </c>
      <c r="Q31" s="428">
        <f t="shared" si="12"/>
        <v>3520.0000000000005</v>
      </c>
      <c r="R31" s="429">
        <f t="shared" si="13"/>
        <v>7040.0000000000009</v>
      </c>
      <c r="T31" s="414">
        <f t="shared" si="14"/>
        <v>84480.000000000015</v>
      </c>
    </row>
    <row r="32" spans="1:20" s="414" customFormat="1" ht="12.75" x14ac:dyDescent="0.2">
      <c r="A32" s="426" t="s">
        <v>416</v>
      </c>
      <c r="B32" s="426" t="s">
        <v>402</v>
      </c>
      <c r="C32" s="415" t="s">
        <v>413</v>
      </c>
      <c r="D32" s="428">
        <v>6480</v>
      </c>
      <c r="E32" s="428">
        <v>77760</v>
      </c>
      <c r="F32" s="428">
        <f t="shared" si="3"/>
        <v>3240</v>
      </c>
      <c r="G32" s="428"/>
      <c r="H32" s="428">
        <f t="shared" si="4"/>
        <v>102643.20000000001</v>
      </c>
      <c r="I32" s="428"/>
      <c r="J32" s="428">
        <f t="shared" si="5"/>
        <v>275.40000000000003</v>
      </c>
      <c r="K32" s="428">
        <f t="shared" si="6"/>
        <v>550.80000000000007</v>
      </c>
      <c r="L32" s="428">
        <f t="shared" si="7"/>
        <v>12.96</v>
      </c>
      <c r="M32" s="428">
        <f t="shared" si="8"/>
        <v>3.24</v>
      </c>
      <c r="N32" s="428">
        <f t="shared" si="9"/>
        <v>32.4</v>
      </c>
      <c r="O32" s="428">
        <f t="shared" si="10"/>
        <v>81</v>
      </c>
      <c r="P32" s="428">
        <f t="shared" si="11"/>
        <v>81</v>
      </c>
      <c r="Q32" s="428">
        <f t="shared" si="12"/>
        <v>1036.8000000000002</v>
      </c>
      <c r="R32" s="429">
        <f t="shared" si="13"/>
        <v>2073.6000000000004</v>
      </c>
      <c r="T32" s="414">
        <f t="shared" si="14"/>
        <v>24883.200000000004</v>
      </c>
    </row>
    <row r="33" spans="1:20" s="414" customFormat="1" ht="12.75" x14ac:dyDescent="0.2">
      <c r="A33" s="426" t="s">
        <v>417</v>
      </c>
      <c r="B33" s="426" t="s">
        <v>402</v>
      </c>
      <c r="C33" s="415" t="s">
        <v>413</v>
      </c>
      <c r="D33" s="428">
        <v>6480</v>
      </c>
      <c r="E33" s="428">
        <v>77760</v>
      </c>
      <c r="F33" s="428">
        <f t="shared" si="3"/>
        <v>3240</v>
      </c>
      <c r="G33" s="428"/>
      <c r="H33" s="428">
        <f t="shared" si="4"/>
        <v>102643.20000000001</v>
      </c>
      <c r="I33" s="428"/>
      <c r="J33" s="428">
        <f t="shared" si="5"/>
        <v>275.40000000000003</v>
      </c>
      <c r="K33" s="428">
        <f t="shared" si="6"/>
        <v>550.80000000000007</v>
      </c>
      <c r="L33" s="428">
        <f t="shared" si="7"/>
        <v>12.96</v>
      </c>
      <c r="M33" s="428">
        <f t="shared" si="8"/>
        <v>3.24</v>
      </c>
      <c r="N33" s="428">
        <f t="shared" si="9"/>
        <v>32.4</v>
      </c>
      <c r="O33" s="428">
        <f t="shared" si="10"/>
        <v>81</v>
      </c>
      <c r="P33" s="428">
        <f t="shared" si="11"/>
        <v>81</v>
      </c>
      <c r="Q33" s="428">
        <f t="shared" si="12"/>
        <v>1036.8000000000002</v>
      </c>
      <c r="R33" s="429">
        <f t="shared" si="13"/>
        <v>2073.6000000000004</v>
      </c>
      <c r="T33" s="414">
        <f t="shared" si="14"/>
        <v>24883.200000000004</v>
      </c>
    </row>
    <row r="34" spans="1:20" s="414" customFormat="1" ht="12.75" x14ac:dyDescent="0.2">
      <c r="A34" s="426" t="s">
        <v>418</v>
      </c>
      <c r="B34" s="426" t="s">
        <v>402</v>
      </c>
      <c r="C34" s="415" t="s">
        <v>413</v>
      </c>
      <c r="D34" s="428">
        <v>6480</v>
      </c>
      <c r="E34" s="428">
        <v>77760</v>
      </c>
      <c r="F34" s="428">
        <f t="shared" si="3"/>
        <v>3240</v>
      </c>
      <c r="G34" s="428"/>
      <c r="H34" s="428">
        <f t="shared" si="4"/>
        <v>102643.20000000001</v>
      </c>
      <c r="I34" s="428"/>
      <c r="J34" s="428">
        <f t="shared" si="5"/>
        <v>275.40000000000003</v>
      </c>
      <c r="K34" s="428">
        <f t="shared" si="6"/>
        <v>550.80000000000007</v>
      </c>
      <c r="L34" s="428">
        <f t="shared" si="7"/>
        <v>12.96</v>
      </c>
      <c r="M34" s="428">
        <f t="shared" si="8"/>
        <v>3.24</v>
      </c>
      <c r="N34" s="428">
        <f t="shared" si="9"/>
        <v>32.4</v>
      </c>
      <c r="O34" s="428">
        <f t="shared" si="10"/>
        <v>81</v>
      </c>
      <c r="P34" s="428">
        <f t="shared" si="11"/>
        <v>81</v>
      </c>
      <c r="Q34" s="428">
        <f t="shared" si="12"/>
        <v>1036.8000000000002</v>
      </c>
      <c r="R34" s="429">
        <f t="shared" si="13"/>
        <v>2073.6000000000004</v>
      </c>
      <c r="T34" s="414">
        <f t="shared" si="14"/>
        <v>24883.200000000004</v>
      </c>
    </row>
    <row r="35" spans="1:20" s="414" customFormat="1" ht="12.75" x14ac:dyDescent="0.2">
      <c r="A35" s="426" t="s">
        <v>419</v>
      </c>
      <c r="B35" s="426" t="s">
        <v>402</v>
      </c>
      <c r="C35" s="415" t="s">
        <v>413</v>
      </c>
      <c r="D35" s="428">
        <v>6480</v>
      </c>
      <c r="E35" s="428">
        <v>77760</v>
      </c>
      <c r="F35" s="428">
        <f t="shared" si="3"/>
        <v>3240</v>
      </c>
      <c r="G35" s="428"/>
      <c r="H35" s="428">
        <f t="shared" si="4"/>
        <v>102643.20000000001</v>
      </c>
      <c r="I35" s="428"/>
      <c r="J35" s="428">
        <f t="shared" si="5"/>
        <v>275.40000000000003</v>
      </c>
      <c r="K35" s="428">
        <f t="shared" si="6"/>
        <v>550.80000000000007</v>
      </c>
      <c r="L35" s="428">
        <f t="shared" si="7"/>
        <v>12.96</v>
      </c>
      <c r="M35" s="428">
        <f t="shared" si="8"/>
        <v>3.24</v>
      </c>
      <c r="N35" s="428">
        <f t="shared" si="9"/>
        <v>32.4</v>
      </c>
      <c r="O35" s="428">
        <f t="shared" si="10"/>
        <v>81</v>
      </c>
      <c r="P35" s="428">
        <f t="shared" si="11"/>
        <v>81</v>
      </c>
      <c r="Q35" s="428">
        <f t="shared" si="12"/>
        <v>1036.8000000000002</v>
      </c>
      <c r="R35" s="429">
        <f t="shared" si="13"/>
        <v>2073.6000000000004</v>
      </c>
      <c r="T35" s="414">
        <f t="shared" si="14"/>
        <v>24883.200000000004</v>
      </c>
    </row>
    <row r="36" spans="1:20" s="414" customFormat="1" ht="12.75" x14ac:dyDescent="0.2">
      <c r="A36" s="426" t="s">
        <v>420</v>
      </c>
      <c r="B36" s="426" t="s">
        <v>402</v>
      </c>
      <c r="C36" s="415" t="s">
        <v>413</v>
      </c>
      <c r="D36" s="428">
        <v>6800</v>
      </c>
      <c r="E36" s="428">
        <v>81600</v>
      </c>
      <c r="F36" s="428">
        <f t="shared" si="3"/>
        <v>3400</v>
      </c>
      <c r="G36" s="428"/>
      <c r="H36" s="428">
        <f t="shared" si="4"/>
        <v>107712</v>
      </c>
      <c r="I36" s="428"/>
      <c r="J36" s="428">
        <f t="shared" si="5"/>
        <v>289</v>
      </c>
      <c r="K36" s="428">
        <f t="shared" si="6"/>
        <v>578</v>
      </c>
      <c r="L36" s="428">
        <f t="shared" si="7"/>
        <v>13.6</v>
      </c>
      <c r="M36" s="428">
        <f t="shared" si="8"/>
        <v>3.4</v>
      </c>
      <c r="N36" s="428">
        <f t="shared" si="9"/>
        <v>34</v>
      </c>
      <c r="O36" s="428">
        <f t="shared" si="10"/>
        <v>85</v>
      </c>
      <c r="P36" s="428">
        <f t="shared" si="11"/>
        <v>85</v>
      </c>
      <c r="Q36" s="428">
        <f t="shared" si="12"/>
        <v>1088</v>
      </c>
      <c r="R36" s="429">
        <f t="shared" si="13"/>
        <v>2176</v>
      </c>
      <c r="T36" s="414">
        <f t="shared" si="14"/>
        <v>26112</v>
      </c>
    </row>
    <row r="37" spans="1:20" s="414" customFormat="1" ht="12.75" x14ac:dyDescent="0.2">
      <c r="A37" s="426" t="s">
        <v>421</v>
      </c>
      <c r="B37" s="426" t="s">
        <v>506</v>
      </c>
      <c r="C37" s="415" t="s">
        <v>413</v>
      </c>
      <c r="D37" s="428">
        <v>4600</v>
      </c>
      <c r="E37" s="428">
        <v>55200</v>
      </c>
      <c r="F37" s="428">
        <f t="shared" si="3"/>
        <v>2300</v>
      </c>
      <c r="G37" s="428"/>
      <c r="H37" s="428">
        <f t="shared" si="4"/>
        <v>72864</v>
      </c>
      <c r="I37" s="428"/>
      <c r="J37" s="428">
        <f t="shared" si="5"/>
        <v>195.5</v>
      </c>
      <c r="K37" s="428">
        <f t="shared" si="6"/>
        <v>391</v>
      </c>
      <c r="L37" s="428">
        <f t="shared" si="7"/>
        <v>9.2000000000000011</v>
      </c>
      <c r="M37" s="428">
        <f t="shared" si="8"/>
        <v>2.3000000000000003</v>
      </c>
      <c r="N37" s="428">
        <f t="shared" si="9"/>
        <v>23</v>
      </c>
      <c r="O37" s="428">
        <f t="shared" si="10"/>
        <v>57.5</v>
      </c>
      <c r="P37" s="428">
        <f t="shared" si="11"/>
        <v>57.5</v>
      </c>
      <c r="Q37" s="428">
        <f t="shared" si="12"/>
        <v>736</v>
      </c>
      <c r="R37" s="429">
        <f t="shared" si="13"/>
        <v>1472</v>
      </c>
      <c r="T37" s="414">
        <f t="shared" si="14"/>
        <v>17664</v>
      </c>
    </row>
    <row r="38" spans="1:20" s="414" customFormat="1" ht="12.75" x14ac:dyDescent="0.2">
      <c r="A38" s="426" t="s">
        <v>422</v>
      </c>
      <c r="B38" s="426" t="s">
        <v>506</v>
      </c>
      <c r="C38" s="415" t="s">
        <v>413</v>
      </c>
      <c r="D38" s="428">
        <v>4600</v>
      </c>
      <c r="E38" s="428">
        <v>55200</v>
      </c>
      <c r="F38" s="428">
        <f t="shared" si="3"/>
        <v>2300</v>
      </c>
      <c r="G38" s="428"/>
      <c r="H38" s="428">
        <f t="shared" si="4"/>
        <v>72864</v>
      </c>
      <c r="I38" s="428"/>
      <c r="J38" s="428">
        <f t="shared" si="5"/>
        <v>195.5</v>
      </c>
      <c r="K38" s="428">
        <f t="shared" si="6"/>
        <v>391</v>
      </c>
      <c r="L38" s="428">
        <f t="shared" si="7"/>
        <v>9.2000000000000011</v>
      </c>
      <c r="M38" s="428">
        <f t="shared" si="8"/>
        <v>2.3000000000000003</v>
      </c>
      <c r="N38" s="428">
        <f t="shared" si="9"/>
        <v>23</v>
      </c>
      <c r="O38" s="428">
        <f t="shared" si="10"/>
        <v>57.5</v>
      </c>
      <c r="P38" s="428">
        <f t="shared" si="11"/>
        <v>57.5</v>
      </c>
      <c r="Q38" s="428">
        <f t="shared" si="12"/>
        <v>736</v>
      </c>
      <c r="R38" s="429">
        <f t="shared" si="13"/>
        <v>1472</v>
      </c>
      <c r="T38" s="414">
        <f t="shared" si="14"/>
        <v>17664</v>
      </c>
    </row>
    <row r="39" spans="1:20" s="414" customFormat="1" ht="12.75" x14ac:dyDescent="0.2">
      <c r="A39" s="426" t="s">
        <v>423</v>
      </c>
      <c r="B39" s="426" t="s">
        <v>506</v>
      </c>
      <c r="C39" s="415" t="s">
        <v>413</v>
      </c>
      <c r="D39" s="428">
        <v>4600</v>
      </c>
      <c r="E39" s="428">
        <v>55200</v>
      </c>
      <c r="F39" s="428">
        <f t="shared" si="3"/>
        <v>2300</v>
      </c>
      <c r="G39" s="428"/>
      <c r="H39" s="428">
        <f t="shared" si="4"/>
        <v>72864</v>
      </c>
      <c r="I39" s="428"/>
      <c r="J39" s="428">
        <f t="shared" si="5"/>
        <v>195.5</v>
      </c>
      <c r="K39" s="428">
        <f t="shared" si="6"/>
        <v>391</v>
      </c>
      <c r="L39" s="428">
        <f t="shared" si="7"/>
        <v>9.2000000000000011</v>
      </c>
      <c r="M39" s="428">
        <f t="shared" si="8"/>
        <v>2.3000000000000003</v>
      </c>
      <c r="N39" s="428">
        <f t="shared" si="9"/>
        <v>23</v>
      </c>
      <c r="O39" s="428">
        <f t="shared" si="10"/>
        <v>57.5</v>
      </c>
      <c r="P39" s="428">
        <f t="shared" si="11"/>
        <v>57.5</v>
      </c>
      <c r="Q39" s="428">
        <f t="shared" si="12"/>
        <v>736</v>
      </c>
      <c r="R39" s="429">
        <f t="shared" si="13"/>
        <v>1472</v>
      </c>
      <c r="T39" s="414">
        <f t="shared" si="14"/>
        <v>17664</v>
      </c>
    </row>
    <row r="40" spans="1:20" s="414" customFormat="1" ht="12.75" x14ac:dyDescent="0.2">
      <c r="A40" s="426" t="s">
        <v>424</v>
      </c>
      <c r="B40" s="426" t="s">
        <v>506</v>
      </c>
      <c r="C40" s="415" t="s">
        <v>413</v>
      </c>
      <c r="D40" s="428">
        <v>4600</v>
      </c>
      <c r="E40" s="428">
        <v>55200</v>
      </c>
      <c r="F40" s="428">
        <f t="shared" si="3"/>
        <v>2300</v>
      </c>
      <c r="G40" s="428"/>
      <c r="H40" s="428">
        <f t="shared" si="4"/>
        <v>72864</v>
      </c>
      <c r="I40" s="428"/>
      <c r="J40" s="428">
        <f t="shared" si="5"/>
        <v>195.5</v>
      </c>
      <c r="K40" s="428">
        <f t="shared" si="6"/>
        <v>391</v>
      </c>
      <c r="L40" s="428">
        <f t="shared" si="7"/>
        <v>9.2000000000000011</v>
      </c>
      <c r="M40" s="428">
        <f t="shared" si="8"/>
        <v>2.3000000000000003</v>
      </c>
      <c r="N40" s="428">
        <f t="shared" si="9"/>
        <v>23</v>
      </c>
      <c r="O40" s="428">
        <f t="shared" si="10"/>
        <v>57.5</v>
      </c>
      <c r="P40" s="428">
        <f t="shared" si="11"/>
        <v>57.5</v>
      </c>
      <c r="Q40" s="428">
        <f t="shared" si="12"/>
        <v>736</v>
      </c>
      <c r="R40" s="429">
        <f t="shared" si="13"/>
        <v>1472</v>
      </c>
      <c r="T40" s="414">
        <f t="shared" si="14"/>
        <v>17664</v>
      </c>
    </row>
    <row r="41" spans="1:20" s="414" customFormat="1" ht="12.75" x14ac:dyDescent="0.2">
      <c r="A41" s="426" t="s">
        <v>425</v>
      </c>
      <c r="B41" s="426" t="s">
        <v>506</v>
      </c>
      <c r="C41" s="415" t="s">
        <v>413</v>
      </c>
      <c r="D41" s="428">
        <v>4600</v>
      </c>
      <c r="E41" s="428">
        <v>55200</v>
      </c>
      <c r="F41" s="428">
        <f t="shared" si="3"/>
        <v>2300</v>
      </c>
      <c r="G41" s="428"/>
      <c r="H41" s="428">
        <f t="shared" si="4"/>
        <v>72864</v>
      </c>
      <c r="I41" s="428"/>
      <c r="J41" s="428">
        <f t="shared" si="5"/>
        <v>195.5</v>
      </c>
      <c r="K41" s="428">
        <f t="shared" si="6"/>
        <v>391</v>
      </c>
      <c r="L41" s="428">
        <f t="shared" si="7"/>
        <v>9.2000000000000011</v>
      </c>
      <c r="M41" s="428">
        <f t="shared" si="8"/>
        <v>2.3000000000000003</v>
      </c>
      <c r="N41" s="428">
        <f t="shared" si="9"/>
        <v>23</v>
      </c>
      <c r="O41" s="428">
        <f t="shared" si="10"/>
        <v>57.5</v>
      </c>
      <c r="P41" s="428">
        <f t="shared" si="11"/>
        <v>57.5</v>
      </c>
      <c r="Q41" s="428">
        <f t="shared" si="12"/>
        <v>736</v>
      </c>
      <c r="R41" s="429">
        <f t="shared" si="13"/>
        <v>1472</v>
      </c>
      <c r="T41" s="414">
        <f t="shared" si="14"/>
        <v>17664</v>
      </c>
    </row>
    <row r="42" spans="1:20" s="414" customFormat="1" ht="12.75" x14ac:dyDescent="0.2">
      <c r="A42" s="426" t="s">
        <v>426</v>
      </c>
      <c r="B42" s="426" t="s">
        <v>506</v>
      </c>
      <c r="C42" s="415" t="s">
        <v>413</v>
      </c>
      <c r="D42" s="428">
        <v>4600</v>
      </c>
      <c r="E42" s="428">
        <v>55200</v>
      </c>
      <c r="F42" s="428">
        <f t="shared" si="3"/>
        <v>2300</v>
      </c>
      <c r="G42" s="428"/>
      <c r="H42" s="428">
        <f t="shared" si="4"/>
        <v>72864</v>
      </c>
      <c r="I42" s="428"/>
      <c r="J42" s="428">
        <f t="shared" si="5"/>
        <v>195.5</v>
      </c>
      <c r="K42" s="428">
        <f t="shared" si="6"/>
        <v>391</v>
      </c>
      <c r="L42" s="428">
        <f t="shared" si="7"/>
        <v>9.2000000000000011</v>
      </c>
      <c r="M42" s="428">
        <f t="shared" si="8"/>
        <v>2.3000000000000003</v>
      </c>
      <c r="N42" s="428">
        <f t="shared" si="9"/>
        <v>23</v>
      </c>
      <c r="O42" s="428">
        <f t="shared" si="10"/>
        <v>57.5</v>
      </c>
      <c r="P42" s="428">
        <f t="shared" si="11"/>
        <v>57.5</v>
      </c>
      <c r="Q42" s="428">
        <f t="shared" si="12"/>
        <v>736</v>
      </c>
      <c r="R42" s="429">
        <f t="shared" si="13"/>
        <v>1472</v>
      </c>
      <c r="T42" s="414">
        <f t="shared" si="14"/>
        <v>17664</v>
      </c>
    </row>
    <row r="43" spans="1:20" s="414" customFormat="1" ht="12.75" x14ac:dyDescent="0.2">
      <c r="A43" s="426" t="s">
        <v>427</v>
      </c>
      <c r="B43" s="426" t="s">
        <v>506</v>
      </c>
      <c r="C43" s="415" t="s">
        <v>413</v>
      </c>
      <c r="D43" s="428">
        <v>4600</v>
      </c>
      <c r="E43" s="428">
        <v>55200</v>
      </c>
      <c r="F43" s="428">
        <f t="shared" si="3"/>
        <v>2300</v>
      </c>
      <c r="G43" s="428"/>
      <c r="H43" s="428">
        <f t="shared" si="4"/>
        <v>72864</v>
      </c>
      <c r="I43" s="428"/>
      <c r="J43" s="428">
        <f t="shared" si="5"/>
        <v>195.5</v>
      </c>
      <c r="K43" s="428">
        <f t="shared" si="6"/>
        <v>391</v>
      </c>
      <c r="L43" s="428">
        <f t="shared" si="7"/>
        <v>9.2000000000000011</v>
      </c>
      <c r="M43" s="428">
        <f t="shared" si="8"/>
        <v>2.3000000000000003</v>
      </c>
      <c r="N43" s="428">
        <f t="shared" si="9"/>
        <v>23</v>
      </c>
      <c r="O43" s="428">
        <f t="shared" si="10"/>
        <v>57.5</v>
      </c>
      <c r="P43" s="428">
        <f t="shared" si="11"/>
        <v>57.5</v>
      </c>
      <c r="Q43" s="428">
        <f t="shared" si="12"/>
        <v>736</v>
      </c>
      <c r="R43" s="429">
        <f t="shared" si="13"/>
        <v>1472</v>
      </c>
      <c r="T43" s="414">
        <f t="shared" si="14"/>
        <v>17664</v>
      </c>
    </row>
    <row r="44" spans="1:20" s="414" customFormat="1" ht="12.75" x14ac:dyDescent="0.2">
      <c r="A44" s="426" t="s">
        <v>428</v>
      </c>
      <c r="B44" s="426" t="s">
        <v>506</v>
      </c>
      <c r="C44" s="415" t="s">
        <v>413</v>
      </c>
      <c r="D44" s="428">
        <v>4600</v>
      </c>
      <c r="E44" s="428">
        <v>55200</v>
      </c>
      <c r="F44" s="428">
        <f t="shared" si="3"/>
        <v>2300</v>
      </c>
      <c r="G44" s="428"/>
      <c r="H44" s="428">
        <f t="shared" si="4"/>
        <v>72864</v>
      </c>
      <c r="I44" s="428"/>
      <c r="J44" s="428">
        <f t="shared" si="5"/>
        <v>195.5</v>
      </c>
      <c r="K44" s="428">
        <f t="shared" si="6"/>
        <v>391</v>
      </c>
      <c r="L44" s="428">
        <f t="shared" si="7"/>
        <v>9.2000000000000011</v>
      </c>
      <c r="M44" s="428">
        <f t="shared" si="8"/>
        <v>2.3000000000000003</v>
      </c>
      <c r="N44" s="428">
        <f t="shared" si="9"/>
        <v>23</v>
      </c>
      <c r="O44" s="428">
        <f t="shared" si="10"/>
        <v>57.5</v>
      </c>
      <c r="P44" s="428">
        <f t="shared" si="11"/>
        <v>57.5</v>
      </c>
      <c r="Q44" s="428">
        <f t="shared" si="12"/>
        <v>736</v>
      </c>
      <c r="R44" s="429">
        <f t="shared" si="13"/>
        <v>1472</v>
      </c>
      <c r="T44" s="414">
        <f t="shared" si="14"/>
        <v>17664</v>
      </c>
    </row>
    <row r="45" spans="1:20" s="414" customFormat="1" ht="12.75" x14ac:dyDescent="0.2">
      <c r="A45" s="426" t="s">
        <v>429</v>
      </c>
      <c r="B45" s="426" t="s">
        <v>505</v>
      </c>
      <c r="C45" s="415" t="s">
        <v>413</v>
      </c>
      <c r="D45" s="428">
        <v>12000</v>
      </c>
      <c r="E45" s="428">
        <v>144000</v>
      </c>
      <c r="F45" s="428">
        <f t="shared" si="3"/>
        <v>6000</v>
      </c>
      <c r="G45" s="428"/>
      <c r="H45" s="428">
        <f t="shared" si="4"/>
        <v>190080</v>
      </c>
      <c r="I45" s="428"/>
      <c r="J45" s="428">
        <f t="shared" si="5"/>
        <v>510.00000000000006</v>
      </c>
      <c r="K45" s="428">
        <f t="shared" si="6"/>
        <v>1020.0000000000001</v>
      </c>
      <c r="L45" s="428">
        <f t="shared" si="7"/>
        <v>24</v>
      </c>
      <c r="M45" s="428">
        <f t="shared" si="8"/>
        <v>6</v>
      </c>
      <c r="N45" s="428">
        <f t="shared" si="9"/>
        <v>60</v>
      </c>
      <c r="O45" s="428">
        <f t="shared" si="10"/>
        <v>150</v>
      </c>
      <c r="P45" s="428">
        <f t="shared" si="11"/>
        <v>150</v>
      </c>
      <c r="Q45" s="428">
        <f t="shared" si="12"/>
        <v>1920.0000000000002</v>
      </c>
      <c r="R45" s="429">
        <f t="shared" si="13"/>
        <v>3840.0000000000005</v>
      </c>
      <c r="T45" s="414">
        <f t="shared" si="14"/>
        <v>46080.000000000007</v>
      </c>
    </row>
    <row r="46" spans="1:20" s="414" customFormat="1" ht="12.75" x14ac:dyDescent="0.2">
      <c r="A46" s="426" t="s">
        <v>430</v>
      </c>
      <c r="B46" s="426" t="s">
        <v>437</v>
      </c>
      <c r="C46" s="415" t="s">
        <v>413</v>
      </c>
      <c r="D46" s="428">
        <v>5760</v>
      </c>
      <c r="E46" s="428">
        <v>69120</v>
      </c>
      <c r="F46" s="428">
        <f t="shared" si="3"/>
        <v>2880</v>
      </c>
      <c r="G46" s="428"/>
      <c r="H46" s="428">
        <f t="shared" si="4"/>
        <v>91238.399999999994</v>
      </c>
      <c r="I46" s="428"/>
      <c r="J46" s="428">
        <f t="shared" si="5"/>
        <v>244.8</v>
      </c>
      <c r="K46" s="428">
        <f t="shared" si="6"/>
        <v>489.6</v>
      </c>
      <c r="L46" s="428">
        <f t="shared" si="7"/>
        <v>11.52</v>
      </c>
      <c r="M46" s="428">
        <f t="shared" si="8"/>
        <v>2.88</v>
      </c>
      <c r="N46" s="428">
        <f t="shared" si="9"/>
        <v>28.8</v>
      </c>
      <c r="O46" s="428">
        <f t="shared" si="10"/>
        <v>72</v>
      </c>
      <c r="P46" s="428">
        <f t="shared" si="11"/>
        <v>72</v>
      </c>
      <c r="Q46" s="428">
        <f t="shared" si="12"/>
        <v>921.6</v>
      </c>
      <c r="R46" s="429">
        <f t="shared" si="13"/>
        <v>1843.2</v>
      </c>
      <c r="T46" s="414">
        <f t="shared" si="14"/>
        <v>22118.400000000001</v>
      </c>
    </row>
    <row r="47" spans="1:20" s="414" customFormat="1" ht="12.75" x14ac:dyDescent="0.2">
      <c r="A47" s="426" t="s">
        <v>431</v>
      </c>
      <c r="B47" s="426" t="s">
        <v>506</v>
      </c>
      <c r="C47" s="415" t="s">
        <v>413</v>
      </c>
      <c r="D47" s="428">
        <v>5760</v>
      </c>
      <c r="E47" s="428">
        <v>69120</v>
      </c>
      <c r="F47" s="428">
        <f t="shared" si="3"/>
        <v>2880</v>
      </c>
      <c r="G47" s="428"/>
      <c r="H47" s="428">
        <f t="shared" si="4"/>
        <v>91238.399999999994</v>
      </c>
      <c r="I47" s="428"/>
      <c r="J47" s="428">
        <f t="shared" si="5"/>
        <v>244.8</v>
      </c>
      <c r="K47" s="428">
        <f t="shared" si="6"/>
        <v>489.6</v>
      </c>
      <c r="L47" s="428">
        <f t="shared" si="7"/>
        <v>11.52</v>
      </c>
      <c r="M47" s="428">
        <f t="shared" si="8"/>
        <v>2.88</v>
      </c>
      <c r="N47" s="428">
        <f t="shared" si="9"/>
        <v>28.8</v>
      </c>
      <c r="O47" s="428">
        <f t="shared" si="10"/>
        <v>72</v>
      </c>
      <c r="P47" s="428">
        <f t="shared" si="11"/>
        <v>72</v>
      </c>
      <c r="Q47" s="428">
        <f t="shared" si="12"/>
        <v>921.6</v>
      </c>
      <c r="R47" s="429">
        <f t="shared" si="13"/>
        <v>1843.2</v>
      </c>
      <c r="T47" s="414">
        <f t="shared" si="14"/>
        <v>22118.400000000001</v>
      </c>
    </row>
    <row r="48" spans="1:20" s="414" customFormat="1" ht="12.75" x14ac:dyDescent="0.2">
      <c r="A48" s="426" t="s">
        <v>432</v>
      </c>
      <c r="B48" s="426" t="s">
        <v>437</v>
      </c>
      <c r="C48" s="415" t="s">
        <v>413</v>
      </c>
      <c r="D48" s="428">
        <v>5760</v>
      </c>
      <c r="E48" s="428">
        <v>69120</v>
      </c>
      <c r="F48" s="428">
        <f t="shared" si="3"/>
        <v>2880</v>
      </c>
      <c r="G48" s="428"/>
      <c r="H48" s="428">
        <f t="shared" si="4"/>
        <v>91238.399999999994</v>
      </c>
      <c r="I48" s="428"/>
      <c r="J48" s="428">
        <f t="shared" si="5"/>
        <v>244.8</v>
      </c>
      <c r="K48" s="428">
        <f t="shared" si="6"/>
        <v>489.6</v>
      </c>
      <c r="L48" s="428">
        <f t="shared" si="7"/>
        <v>11.52</v>
      </c>
      <c r="M48" s="428">
        <f t="shared" si="8"/>
        <v>2.88</v>
      </c>
      <c r="N48" s="428">
        <f t="shared" si="9"/>
        <v>28.8</v>
      </c>
      <c r="O48" s="428">
        <f t="shared" si="10"/>
        <v>72</v>
      </c>
      <c r="P48" s="428">
        <f t="shared" si="11"/>
        <v>72</v>
      </c>
      <c r="Q48" s="428">
        <f t="shared" si="12"/>
        <v>921.6</v>
      </c>
      <c r="R48" s="429">
        <f t="shared" si="13"/>
        <v>1843.2</v>
      </c>
      <c r="T48" s="414">
        <f t="shared" si="14"/>
        <v>22118.400000000001</v>
      </c>
    </row>
    <row r="49" spans="1:20" s="414" customFormat="1" ht="12.75" x14ac:dyDescent="0.2">
      <c r="A49" s="426" t="s">
        <v>433</v>
      </c>
      <c r="B49" s="426" t="s">
        <v>437</v>
      </c>
      <c r="C49" s="415" t="s">
        <v>413</v>
      </c>
      <c r="D49" s="428">
        <v>5760</v>
      </c>
      <c r="E49" s="428">
        <v>69120</v>
      </c>
      <c r="F49" s="428">
        <f t="shared" si="3"/>
        <v>2880</v>
      </c>
      <c r="G49" s="428"/>
      <c r="H49" s="428">
        <f t="shared" si="4"/>
        <v>91238.399999999994</v>
      </c>
      <c r="I49" s="428"/>
      <c r="J49" s="428">
        <f t="shared" si="5"/>
        <v>244.8</v>
      </c>
      <c r="K49" s="428">
        <f t="shared" si="6"/>
        <v>489.6</v>
      </c>
      <c r="L49" s="428">
        <f t="shared" si="7"/>
        <v>11.52</v>
      </c>
      <c r="M49" s="428">
        <f t="shared" si="8"/>
        <v>2.88</v>
      </c>
      <c r="N49" s="428">
        <f t="shared" si="9"/>
        <v>28.8</v>
      </c>
      <c r="O49" s="428">
        <f t="shared" si="10"/>
        <v>72</v>
      </c>
      <c r="P49" s="428">
        <f t="shared" si="11"/>
        <v>72</v>
      </c>
      <c r="Q49" s="428">
        <f t="shared" si="12"/>
        <v>921.6</v>
      </c>
      <c r="R49" s="429">
        <f t="shared" si="13"/>
        <v>1843.2</v>
      </c>
      <c r="T49" s="414">
        <f t="shared" si="14"/>
        <v>22118.400000000001</v>
      </c>
    </row>
    <row r="50" spans="1:20" s="414" customFormat="1" ht="12.75" x14ac:dyDescent="0.2">
      <c r="A50" s="426" t="s">
        <v>434</v>
      </c>
      <c r="B50" s="426" t="s">
        <v>402</v>
      </c>
      <c r="C50" s="415" t="s">
        <v>413</v>
      </c>
      <c r="D50" s="428">
        <v>6400</v>
      </c>
      <c r="E50" s="428">
        <v>76800</v>
      </c>
      <c r="F50" s="428">
        <f t="shared" si="3"/>
        <v>3200</v>
      </c>
      <c r="G50" s="428"/>
      <c r="H50" s="428">
        <f t="shared" si="4"/>
        <v>101376</v>
      </c>
      <c r="I50" s="428"/>
      <c r="J50" s="428">
        <f t="shared" si="5"/>
        <v>272</v>
      </c>
      <c r="K50" s="428">
        <f t="shared" si="6"/>
        <v>544</v>
      </c>
      <c r="L50" s="428">
        <f t="shared" si="7"/>
        <v>12.8</v>
      </c>
      <c r="M50" s="428">
        <f t="shared" si="8"/>
        <v>3.2</v>
      </c>
      <c r="N50" s="428">
        <f t="shared" si="9"/>
        <v>32</v>
      </c>
      <c r="O50" s="428">
        <f t="shared" si="10"/>
        <v>80</v>
      </c>
      <c r="P50" s="428">
        <f t="shared" si="11"/>
        <v>80</v>
      </c>
      <c r="Q50" s="428">
        <f t="shared" si="12"/>
        <v>1024</v>
      </c>
      <c r="R50" s="429">
        <f t="shared" si="13"/>
        <v>2048</v>
      </c>
      <c r="T50" s="414">
        <f t="shared" si="14"/>
        <v>24576</v>
      </c>
    </row>
    <row r="51" spans="1:20" s="414" customFormat="1" ht="12.75" x14ac:dyDescent="0.2">
      <c r="A51" s="426" t="s">
        <v>435</v>
      </c>
      <c r="B51" s="426" t="s">
        <v>437</v>
      </c>
      <c r="C51" s="415" t="s">
        <v>413</v>
      </c>
      <c r="D51" s="428">
        <v>5760</v>
      </c>
      <c r="E51" s="428">
        <v>69120</v>
      </c>
      <c r="F51" s="428">
        <f t="shared" si="3"/>
        <v>2880</v>
      </c>
      <c r="G51" s="428"/>
      <c r="H51" s="428">
        <f t="shared" si="4"/>
        <v>91238.399999999994</v>
      </c>
      <c r="I51" s="428"/>
      <c r="J51" s="428">
        <f t="shared" si="5"/>
        <v>244.8</v>
      </c>
      <c r="K51" s="428">
        <f t="shared" si="6"/>
        <v>489.6</v>
      </c>
      <c r="L51" s="428">
        <f t="shared" si="7"/>
        <v>11.52</v>
      </c>
      <c r="M51" s="428">
        <f t="shared" si="8"/>
        <v>2.88</v>
      </c>
      <c r="N51" s="428">
        <f t="shared" si="9"/>
        <v>28.8</v>
      </c>
      <c r="O51" s="428">
        <f t="shared" si="10"/>
        <v>72</v>
      </c>
      <c r="P51" s="428">
        <f t="shared" si="11"/>
        <v>72</v>
      </c>
      <c r="Q51" s="428">
        <f t="shared" si="12"/>
        <v>921.6</v>
      </c>
      <c r="R51" s="429">
        <f t="shared" si="13"/>
        <v>1843.2</v>
      </c>
      <c r="T51" s="414">
        <f t="shared" si="14"/>
        <v>22118.400000000001</v>
      </c>
    </row>
    <row r="52" spans="1:20" s="414" customFormat="1" ht="12.75" x14ac:dyDescent="0.2">
      <c r="A52" s="426" t="s">
        <v>436</v>
      </c>
      <c r="B52" s="426" t="s">
        <v>437</v>
      </c>
      <c r="C52" s="415" t="s">
        <v>413</v>
      </c>
      <c r="D52" s="428">
        <v>4660</v>
      </c>
      <c r="E52" s="428">
        <v>55920</v>
      </c>
      <c r="F52" s="428">
        <f t="shared" si="3"/>
        <v>2330</v>
      </c>
      <c r="G52" s="428"/>
      <c r="H52" s="428">
        <f t="shared" si="4"/>
        <v>73814.399999999994</v>
      </c>
      <c r="I52" s="428"/>
      <c r="J52" s="428">
        <f t="shared" si="5"/>
        <v>198.05</v>
      </c>
      <c r="K52" s="428">
        <f t="shared" si="6"/>
        <v>396.1</v>
      </c>
      <c r="L52" s="428">
        <f t="shared" si="7"/>
        <v>9.32</v>
      </c>
      <c r="M52" s="428">
        <f t="shared" si="8"/>
        <v>2.33</v>
      </c>
      <c r="N52" s="428">
        <f t="shared" si="9"/>
        <v>23.3</v>
      </c>
      <c r="O52" s="428">
        <f t="shared" si="10"/>
        <v>58.25</v>
      </c>
      <c r="P52" s="428">
        <f t="shared" si="11"/>
        <v>58.25</v>
      </c>
      <c r="Q52" s="428">
        <f t="shared" si="12"/>
        <v>745.60000000000014</v>
      </c>
      <c r="R52" s="429">
        <f t="shared" si="13"/>
        <v>1491.2000000000003</v>
      </c>
      <c r="T52" s="414">
        <f t="shared" si="14"/>
        <v>17894.400000000001</v>
      </c>
    </row>
    <row r="53" spans="1:20" s="414" customFormat="1" ht="12.75" x14ac:dyDescent="0.2">
      <c r="A53" s="426" t="s">
        <v>438</v>
      </c>
      <c r="B53" s="426" t="s">
        <v>437</v>
      </c>
      <c r="C53" s="415" t="s">
        <v>413</v>
      </c>
      <c r="D53" s="428">
        <v>4660</v>
      </c>
      <c r="E53" s="428">
        <v>55920</v>
      </c>
      <c r="F53" s="428">
        <f t="shared" si="3"/>
        <v>2330</v>
      </c>
      <c r="G53" s="428"/>
      <c r="H53" s="428">
        <f t="shared" si="4"/>
        <v>73814.399999999994</v>
      </c>
      <c r="I53" s="428"/>
      <c r="J53" s="428">
        <f t="shared" si="5"/>
        <v>198.05</v>
      </c>
      <c r="K53" s="428">
        <f t="shared" si="6"/>
        <v>396.1</v>
      </c>
      <c r="L53" s="428">
        <f t="shared" si="7"/>
        <v>9.32</v>
      </c>
      <c r="M53" s="428">
        <f t="shared" si="8"/>
        <v>2.33</v>
      </c>
      <c r="N53" s="428">
        <f t="shared" si="9"/>
        <v>23.3</v>
      </c>
      <c r="O53" s="428">
        <f t="shared" si="10"/>
        <v>58.25</v>
      </c>
      <c r="P53" s="428">
        <f t="shared" si="11"/>
        <v>58.25</v>
      </c>
      <c r="Q53" s="428">
        <f t="shared" si="12"/>
        <v>745.60000000000014</v>
      </c>
      <c r="R53" s="429">
        <f t="shared" si="13"/>
        <v>1491.2000000000003</v>
      </c>
      <c r="T53" s="414">
        <f t="shared" si="14"/>
        <v>17894.400000000001</v>
      </c>
    </row>
    <row r="54" spans="1:20" s="414" customFormat="1" ht="12.75" x14ac:dyDescent="0.2">
      <c r="A54" s="426" t="s">
        <v>439</v>
      </c>
      <c r="B54" s="426" t="s">
        <v>440</v>
      </c>
      <c r="C54" s="415" t="s">
        <v>413</v>
      </c>
      <c r="D54" s="428">
        <v>4660</v>
      </c>
      <c r="E54" s="428">
        <v>55920</v>
      </c>
      <c r="F54" s="428">
        <f t="shared" si="3"/>
        <v>2330</v>
      </c>
      <c r="G54" s="428"/>
      <c r="H54" s="428">
        <f t="shared" si="4"/>
        <v>73814.399999999994</v>
      </c>
      <c r="I54" s="428"/>
      <c r="J54" s="428">
        <f t="shared" si="5"/>
        <v>198.05</v>
      </c>
      <c r="K54" s="428">
        <f t="shared" si="6"/>
        <v>396.1</v>
      </c>
      <c r="L54" s="428">
        <f t="shared" si="7"/>
        <v>9.32</v>
      </c>
      <c r="M54" s="428">
        <f t="shared" si="8"/>
        <v>2.33</v>
      </c>
      <c r="N54" s="428">
        <f t="shared" si="9"/>
        <v>23.3</v>
      </c>
      <c r="O54" s="428">
        <f t="shared" si="10"/>
        <v>58.25</v>
      </c>
      <c r="P54" s="428">
        <f t="shared" si="11"/>
        <v>58.25</v>
      </c>
      <c r="Q54" s="428">
        <f t="shared" si="12"/>
        <v>745.60000000000014</v>
      </c>
      <c r="R54" s="429">
        <f t="shared" si="13"/>
        <v>1491.2000000000003</v>
      </c>
      <c r="T54" s="414">
        <f t="shared" si="14"/>
        <v>17894.400000000001</v>
      </c>
    </row>
    <row r="55" spans="1:20" s="414" customFormat="1" ht="12.75" x14ac:dyDescent="0.2">
      <c r="A55" s="426" t="s">
        <v>441</v>
      </c>
      <c r="B55" s="426" t="s">
        <v>440</v>
      </c>
      <c r="C55" s="415" t="s">
        <v>413</v>
      </c>
      <c r="D55" s="428">
        <v>4660</v>
      </c>
      <c r="E55" s="428">
        <v>55920</v>
      </c>
      <c r="F55" s="428">
        <f t="shared" si="3"/>
        <v>2330</v>
      </c>
      <c r="G55" s="428"/>
      <c r="H55" s="428">
        <f t="shared" si="4"/>
        <v>73814.399999999994</v>
      </c>
      <c r="I55" s="428"/>
      <c r="J55" s="428">
        <f t="shared" si="5"/>
        <v>198.05</v>
      </c>
      <c r="K55" s="428">
        <f t="shared" si="6"/>
        <v>396.1</v>
      </c>
      <c r="L55" s="428">
        <f t="shared" si="7"/>
        <v>9.32</v>
      </c>
      <c r="M55" s="428">
        <f t="shared" si="8"/>
        <v>2.33</v>
      </c>
      <c r="N55" s="428">
        <f t="shared" si="9"/>
        <v>23.3</v>
      </c>
      <c r="O55" s="428">
        <f t="shared" si="10"/>
        <v>58.25</v>
      </c>
      <c r="P55" s="428">
        <f t="shared" si="11"/>
        <v>58.25</v>
      </c>
      <c r="Q55" s="428">
        <f t="shared" si="12"/>
        <v>745.60000000000014</v>
      </c>
      <c r="R55" s="429">
        <f t="shared" si="13"/>
        <v>1491.2000000000003</v>
      </c>
      <c r="T55" s="414">
        <f t="shared" si="14"/>
        <v>17894.400000000001</v>
      </c>
    </row>
    <row r="56" spans="1:20" s="414" customFormat="1" ht="12.75" x14ac:dyDescent="0.2">
      <c r="A56" s="426" t="s">
        <v>442</v>
      </c>
      <c r="B56" s="426" t="s">
        <v>440</v>
      </c>
      <c r="C56" s="415" t="s">
        <v>413</v>
      </c>
      <c r="D56" s="428">
        <v>4660</v>
      </c>
      <c r="E56" s="428">
        <v>55920</v>
      </c>
      <c r="F56" s="428">
        <f t="shared" si="3"/>
        <v>2330</v>
      </c>
      <c r="G56" s="428"/>
      <c r="H56" s="428">
        <f t="shared" si="4"/>
        <v>73814.399999999994</v>
      </c>
      <c r="I56" s="428"/>
      <c r="J56" s="428">
        <f t="shared" si="5"/>
        <v>198.05</v>
      </c>
      <c r="K56" s="428">
        <f t="shared" si="6"/>
        <v>396.1</v>
      </c>
      <c r="L56" s="428">
        <f t="shared" si="7"/>
        <v>9.32</v>
      </c>
      <c r="M56" s="428">
        <f t="shared" si="8"/>
        <v>2.33</v>
      </c>
      <c r="N56" s="428">
        <f t="shared" si="9"/>
        <v>23.3</v>
      </c>
      <c r="O56" s="428">
        <f t="shared" si="10"/>
        <v>58.25</v>
      </c>
      <c r="P56" s="428">
        <f t="shared" si="11"/>
        <v>58.25</v>
      </c>
      <c r="Q56" s="428">
        <f t="shared" si="12"/>
        <v>745.60000000000014</v>
      </c>
      <c r="R56" s="429">
        <f t="shared" si="13"/>
        <v>1491.2000000000003</v>
      </c>
      <c r="T56" s="414">
        <f t="shared" si="14"/>
        <v>17894.400000000001</v>
      </c>
    </row>
    <row r="57" spans="1:20" s="414" customFormat="1" ht="12.75" x14ac:dyDescent="0.2">
      <c r="A57" s="426" t="s">
        <v>443</v>
      </c>
      <c r="B57" s="426" t="s">
        <v>444</v>
      </c>
      <c r="C57" s="415" t="s">
        <v>413</v>
      </c>
      <c r="D57" s="428">
        <v>4660</v>
      </c>
      <c r="E57" s="428">
        <v>55920</v>
      </c>
      <c r="F57" s="428">
        <f t="shared" si="3"/>
        <v>2330</v>
      </c>
      <c r="G57" s="428"/>
      <c r="H57" s="428">
        <f t="shared" si="4"/>
        <v>73814.399999999994</v>
      </c>
      <c r="I57" s="428"/>
      <c r="J57" s="428">
        <f t="shared" si="5"/>
        <v>198.05</v>
      </c>
      <c r="K57" s="428">
        <f t="shared" si="6"/>
        <v>396.1</v>
      </c>
      <c r="L57" s="428">
        <f t="shared" si="7"/>
        <v>9.32</v>
      </c>
      <c r="M57" s="428">
        <f t="shared" si="8"/>
        <v>2.33</v>
      </c>
      <c r="N57" s="428">
        <f t="shared" si="9"/>
        <v>23.3</v>
      </c>
      <c r="O57" s="428">
        <f t="shared" si="10"/>
        <v>58.25</v>
      </c>
      <c r="P57" s="428">
        <f t="shared" si="11"/>
        <v>58.25</v>
      </c>
      <c r="Q57" s="428">
        <f t="shared" si="12"/>
        <v>745.60000000000014</v>
      </c>
      <c r="R57" s="429">
        <f t="shared" si="13"/>
        <v>1491.2000000000003</v>
      </c>
      <c r="T57" s="414">
        <f t="shared" si="14"/>
        <v>17894.400000000001</v>
      </c>
    </row>
    <row r="58" spans="1:20" s="414" customFormat="1" ht="12.75" x14ac:dyDescent="0.2">
      <c r="A58" s="426" t="s">
        <v>445</v>
      </c>
      <c r="B58" s="426" t="s">
        <v>506</v>
      </c>
      <c r="C58" s="415" t="s">
        <v>413</v>
      </c>
      <c r="D58" s="428">
        <v>4660</v>
      </c>
      <c r="E58" s="428">
        <v>55920</v>
      </c>
      <c r="F58" s="428">
        <f t="shared" si="3"/>
        <v>2330</v>
      </c>
      <c r="G58" s="428"/>
      <c r="H58" s="428">
        <f t="shared" si="4"/>
        <v>73814.399999999994</v>
      </c>
      <c r="I58" s="428"/>
      <c r="J58" s="428">
        <f t="shared" si="5"/>
        <v>198.05</v>
      </c>
      <c r="K58" s="428">
        <f t="shared" si="6"/>
        <v>396.1</v>
      </c>
      <c r="L58" s="428">
        <f t="shared" si="7"/>
        <v>9.32</v>
      </c>
      <c r="M58" s="428">
        <f t="shared" si="8"/>
        <v>2.33</v>
      </c>
      <c r="N58" s="428">
        <f t="shared" si="9"/>
        <v>23.3</v>
      </c>
      <c r="O58" s="428">
        <f t="shared" si="10"/>
        <v>58.25</v>
      </c>
      <c r="P58" s="428">
        <f t="shared" si="11"/>
        <v>58.25</v>
      </c>
      <c r="Q58" s="428">
        <f t="shared" si="12"/>
        <v>745.60000000000014</v>
      </c>
      <c r="R58" s="429">
        <f t="shared" si="13"/>
        <v>1491.2000000000003</v>
      </c>
      <c r="T58" s="414">
        <f t="shared" si="14"/>
        <v>17894.400000000001</v>
      </c>
    </row>
    <row r="59" spans="1:20" s="414" customFormat="1" ht="12.75" x14ac:dyDescent="0.2">
      <c r="A59" s="426" t="s">
        <v>446</v>
      </c>
      <c r="B59" s="426" t="s">
        <v>437</v>
      </c>
      <c r="C59" s="415" t="s">
        <v>413</v>
      </c>
      <c r="D59" s="428">
        <v>10000</v>
      </c>
      <c r="E59" s="428">
        <v>120000</v>
      </c>
      <c r="F59" s="428">
        <f t="shared" si="3"/>
        <v>5000</v>
      </c>
      <c r="G59" s="428"/>
      <c r="H59" s="428">
        <f t="shared" si="4"/>
        <v>158400</v>
      </c>
      <c r="I59" s="428"/>
      <c r="J59" s="428">
        <f t="shared" si="5"/>
        <v>425.00000000000006</v>
      </c>
      <c r="K59" s="428">
        <f t="shared" si="6"/>
        <v>850.00000000000011</v>
      </c>
      <c r="L59" s="428">
        <f t="shared" si="7"/>
        <v>20</v>
      </c>
      <c r="M59" s="428">
        <f t="shared" si="8"/>
        <v>5</v>
      </c>
      <c r="N59" s="428">
        <f t="shared" si="9"/>
        <v>50</v>
      </c>
      <c r="O59" s="428">
        <f t="shared" si="10"/>
        <v>125</v>
      </c>
      <c r="P59" s="428">
        <f t="shared" si="11"/>
        <v>125</v>
      </c>
      <c r="Q59" s="428">
        <f t="shared" si="12"/>
        <v>1600.0000000000002</v>
      </c>
      <c r="R59" s="429">
        <f t="shared" si="13"/>
        <v>3200.0000000000005</v>
      </c>
      <c r="T59" s="414">
        <f t="shared" si="14"/>
        <v>38400.000000000007</v>
      </c>
    </row>
    <row r="60" spans="1:20" s="414" customFormat="1" ht="12.75" x14ac:dyDescent="0.2">
      <c r="A60" s="426" t="s">
        <v>447</v>
      </c>
      <c r="B60" s="426" t="s">
        <v>437</v>
      </c>
      <c r="C60" s="415" t="s">
        <v>413</v>
      </c>
      <c r="D60" s="428">
        <v>4660</v>
      </c>
      <c r="E60" s="428">
        <v>55920</v>
      </c>
      <c r="F60" s="428">
        <f t="shared" si="3"/>
        <v>2330</v>
      </c>
      <c r="G60" s="428"/>
      <c r="H60" s="428">
        <f t="shared" si="4"/>
        <v>73814.399999999994</v>
      </c>
      <c r="I60" s="428"/>
      <c r="J60" s="428">
        <f t="shared" si="5"/>
        <v>198.05</v>
      </c>
      <c r="K60" s="428">
        <f t="shared" si="6"/>
        <v>396.1</v>
      </c>
      <c r="L60" s="428">
        <f t="shared" si="7"/>
        <v>9.32</v>
      </c>
      <c r="M60" s="428">
        <f t="shared" si="8"/>
        <v>2.33</v>
      </c>
      <c r="N60" s="428">
        <f t="shared" si="9"/>
        <v>23.3</v>
      </c>
      <c r="O60" s="428">
        <f t="shared" si="10"/>
        <v>58.25</v>
      </c>
      <c r="P60" s="428">
        <f t="shared" si="11"/>
        <v>58.25</v>
      </c>
      <c r="Q60" s="428">
        <f t="shared" si="12"/>
        <v>745.60000000000014</v>
      </c>
      <c r="R60" s="429">
        <f t="shared" si="13"/>
        <v>1491.2000000000003</v>
      </c>
      <c r="T60" s="414">
        <f t="shared" si="14"/>
        <v>17894.400000000001</v>
      </c>
    </row>
    <row r="61" spans="1:20" s="414" customFormat="1" ht="12.75" x14ac:dyDescent="0.2">
      <c r="A61" s="426" t="s">
        <v>448</v>
      </c>
      <c r="B61" s="426" t="s">
        <v>437</v>
      </c>
      <c r="C61" s="415" t="s">
        <v>413</v>
      </c>
      <c r="D61" s="428">
        <v>4660</v>
      </c>
      <c r="E61" s="428">
        <v>55920</v>
      </c>
      <c r="F61" s="428">
        <f t="shared" ref="F61:F90" si="15">(D61/2)</f>
        <v>2330</v>
      </c>
      <c r="G61" s="428"/>
      <c r="H61" s="428">
        <f t="shared" ref="H61:H94" si="16">+T61+E61</f>
        <v>73814.399999999994</v>
      </c>
      <c r="I61" s="428"/>
      <c r="J61" s="428">
        <f t="shared" ref="J61:J94" si="17">(F61*8.5%)</f>
        <v>198.05</v>
      </c>
      <c r="K61" s="428">
        <f t="shared" ref="K61:K94" si="18">(F61*17%)</f>
        <v>396.1</v>
      </c>
      <c r="L61" s="428">
        <f t="shared" ref="L61:L94" si="19">(F61*0.4%)</f>
        <v>9.32</v>
      </c>
      <c r="M61" s="428">
        <f t="shared" ref="M61:M94" si="20">(F61*0.1%)</f>
        <v>2.33</v>
      </c>
      <c r="N61" s="428">
        <f t="shared" ref="N61:N94" si="21">(F61*1%)</f>
        <v>23.3</v>
      </c>
      <c r="O61" s="428">
        <f t="shared" ref="O61:O94" si="22">(F61*2.5%)</f>
        <v>58.25</v>
      </c>
      <c r="P61" s="428">
        <f t="shared" ref="P61:P94" si="23">(F61*2.5%)</f>
        <v>58.25</v>
      </c>
      <c r="Q61" s="428">
        <f t="shared" ref="Q61:Q92" si="24">SUM(J61:P61)</f>
        <v>745.60000000000014</v>
      </c>
      <c r="R61" s="429">
        <f t="shared" ref="R61:R92" si="25">(Q61*2)</f>
        <v>1491.2000000000003</v>
      </c>
      <c r="T61" s="414">
        <f t="shared" ref="T61:T94" si="26">+R61*12</f>
        <v>17894.400000000001</v>
      </c>
    </row>
    <row r="62" spans="1:20" s="414" customFormat="1" ht="12.75" x14ac:dyDescent="0.2">
      <c r="A62" s="426" t="s">
        <v>449</v>
      </c>
      <c r="B62" s="426" t="s">
        <v>437</v>
      </c>
      <c r="C62" s="415" t="s">
        <v>413</v>
      </c>
      <c r="D62" s="428">
        <v>4660</v>
      </c>
      <c r="E62" s="428">
        <v>55920</v>
      </c>
      <c r="F62" s="428">
        <f t="shared" si="15"/>
        <v>2330</v>
      </c>
      <c r="G62" s="428"/>
      <c r="H62" s="428">
        <f t="shared" si="16"/>
        <v>73814.399999999994</v>
      </c>
      <c r="I62" s="428"/>
      <c r="J62" s="428">
        <f t="shared" si="17"/>
        <v>198.05</v>
      </c>
      <c r="K62" s="428">
        <f t="shared" si="18"/>
        <v>396.1</v>
      </c>
      <c r="L62" s="428">
        <f t="shared" si="19"/>
        <v>9.32</v>
      </c>
      <c r="M62" s="428">
        <f t="shared" si="20"/>
        <v>2.33</v>
      </c>
      <c r="N62" s="428">
        <f t="shared" si="21"/>
        <v>23.3</v>
      </c>
      <c r="O62" s="428">
        <f t="shared" si="22"/>
        <v>58.25</v>
      </c>
      <c r="P62" s="428">
        <f t="shared" si="23"/>
        <v>58.25</v>
      </c>
      <c r="Q62" s="428">
        <f t="shared" si="24"/>
        <v>745.60000000000014</v>
      </c>
      <c r="R62" s="429">
        <f t="shared" si="25"/>
        <v>1491.2000000000003</v>
      </c>
      <c r="T62" s="414">
        <f t="shared" si="26"/>
        <v>17894.400000000001</v>
      </c>
    </row>
    <row r="63" spans="1:20" s="414" customFormat="1" ht="12.75" x14ac:dyDescent="0.2">
      <c r="A63" s="426" t="s">
        <v>450</v>
      </c>
      <c r="B63" s="426" t="s">
        <v>451</v>
      </c>
      <c r="C63" s="415" t="s">
        <v>413</v>
      </c>
      <c r="D63" s="428">
        <v>10000</v>
      </c>
      <c r="E63" s="428">
        <v>120000</v>
      </c>
      <c r="F63" s="428">
        <f t="shared" si="15"/>
        <v>5000</v>
      </c>
      <c r="G63" s="428"/>
      <c r="H63" s="428">
        <f t="shared" si="16"/>
        <v>158400</v>
      </c>
      <c r="I63" s="428"/>
      <c r="J63" s="428">
        <f t="shared" si="17"/>
        <v>425.00000000000006</v>
      </c>
      <c r="K63" s="428">
        <f t="shared" si="18"/>
        <v>850.00000000000011</v>
      </c>
      <c r="L63" s="428">
        <f t="shared" si="19"/>
        <v>20</v>
      </c>
      <c r="M63" s="428">
        <f t="shared" si="20"/>
        <v>5</v>
      </c>
      <c r="N63" s="428">
        <f t="shared" si="21"/>
        <v>50</v>
      </c>
      <c r="O63" s="428">
        <f t="shared" si="22"/>
        <v>125</v>
      </c>
      <c r="P63" s="428">
        <f t="shared" si="23"/>
        <v>125</v>
      </c>
      <c r="Q63" s="428">
        <f t="shared" si="24"/>
        <v>1600.0000000000002</v>
      </c>
      <c r="R63" s="429">
        <f t="shared" si="25"/>
        <v>3200.0000000000005</v>
      </c>
      <c r="T63" s="414">
        <f t="shared" si="26"/>
        <v>38400.000000000007</v>
      </c>
    </row>
    <row r="64" spans="1:20" s="414" customFormat="1" ht="12.75" x14ac:dyDescent="0.2">
      <c r="A64" s="426" t="s">
        <v>452</v>
      </c>
      <c r="B64" s="426" t="s">
        <v>437</v>
      </c>
      <c r="C64" s="415" t="s">
        <v>413</v>
      </c>
      <c r="D64" s="428">
        <v>4660</v>
      </c>
      <c r="E64" s="428">
        <v>55920</v>
      </c>
      <c r="F64" s="428">
        <f t="shared" si="15"/>
        <v>2330</v>
      </c>
      <c r="G64" s="428"/>
      <c r="H64" s="428">
        <f t="shared" si="16"/>
        <v>73814.399999999994</v>
      </c>
      <c r="I64" s="428"/>
      <c r="J64" s="428">
        <f t="shared" si="17"/>
        <v>198.05</v>
      </c>
      <c r="K64" s="428">
        <f t="shared" si="18"/>
        <v>396.1</v>
      </c>
      <c r="L64" s="428">
        <f t="shared" si="19"/>
        <v>9.32</v>
      </c>
      <c r="M64" s="428">
        <f t="shared" si="20"/>
        <v>2.33</v>
      </c>
      <c r="N64" s="428">
        <f t="shared" si="21"/>
        <v>23.3</v>
      </c>
      <c r="O64" s="428">
        <f t="shared" si="22"/>
        <v>58.25</v>
      </c>
      <c r="P64" s="428">
        <f t="shared" si="23"/>
        <v>58.25</v>
      </c>
      <c r="Q64" s="428">
        <f t="shared" si="24"/>
        <v>745.60000000000014</v>
      </c>
      <c r="R64" s="429">
        <f t="shared" si="25"/>
        <v>1491.2000000000003</v>
      </c>
      <c r="T64" s="414">
        <f t="shared" si="26"/>
        <v>17894.400000000001</v>
      </c>
    </row>
    <row r="65" spans="1:20" s="414" customFormat="1" ht="12.75" x14ac:dyDescent="0.2">
      <c r="A65" s="426" t="s">
        <v>453</v>
      </c>
      <c r="B65" s="426" t="s">
        <v>437</v>
      </c>
      <c r="C65" s="415" t="s">
        <v>413</v>
      </c>
      <c r="D65" s="428">
        <v>4660</v>
      </c>
      <c r="E65" s="428">
        <v>55920</v>
      </c>
      <c r="F65" s="428">
        <f t="shared" si="15"/>
        <v>2330</v>
      </c>
      <c r="G65" s="428"/>
      <c r="H65" s="428">
        <f t="shared" si="16"/>
        <v>73814.399999999994</v>
      </c>
      <c r="I65" s="428"/>
      <c r="J65" s="428">
        <f t="shared" si="17"/>
        <v>198.05</v>
      </c>
      <c r="K65" s="428">
        <f t="shared" si="18"/>
        <v>396.1</v>
      </c>
      <c r="L65" s="428">
        <f t="shared" si="19"/>
        <v>9.32</v>
      </c>
      <c r="M65" s="428">
        <f t="shared" si="20"/>
        <v>2.33</v>
      </c>
      <c r="N65" s="428">
        <f t="shared" si="21"/>
        <v>23.3</v>
      </c>
      <c r="O65" s="428">
        <f t="shared" si="22"/>
        <v>58.25</v>
      </c>
      <c r="P65" s="428">
        <f t="shared" si="23"/>
        <v>58.25</v>
      </c>
      <c r="Q65" s="428">
        <f t="shared" si="24"/>
        <v>745.60000000000014</v>
      </c>
      <c r="R65" s="429">
        <f t="shared" si="25"/>
        <v>1491.2000000000003</v>
      </c>
      <c r="T65" s="414">
        <f t="shared" si="26"/>
        <v>17894.400000000001</v>
      </c>
    </row>
    <row r="66" spans="1:20" s="414" customFormat="1" ht="12.75" x14ac:dyDescent="0.2">
      <c r="A66" s="426" t="s">
        <v>454</v>
      </c>
      <c r="B66" s="426" t="s">
        <v>506</v>
      </c>
      <c r="C66" s="415" t="s">
        <v>413</v>
      </c>
      <c r="D66" s="428">
        <v>4660</v>
      </c>
      <c r="E66" s="428">
        <v>55920</v>
      </c>
      <c r="F66" s="428">
        <f t="shared" si="15"/>
        <v>2330</v>
      </c>
      <c r="G66" s="428"/>
      <c r="H66" s="428">
        <f t="shared" si="16"/>
        <v>73814.399999999994</v>
      </c>
      <c r="I66" s="428"/>
      <c r="J66" s="428">
        <f t="shared" si="17"/>
        <v>198.05</v>
      </c>
      <c r="K66" s="428">
        <f t="shared" si="18"/>
        <v>396.1</v>
      </c>
      <c r="L66" s="428">
        <f t="shared" si="19"/>
        <v>9.32</v>
      </c>
      <c r="M66" s="428">
        <f t="shared" si="20"/>
        <v>2.33</v>
      </c>
      <c r="N66" s="428">
        <f t="shared" si="21"/>
        <v>23.3</v>
      </c>
      <c r="O66" s="428">
        <f t="shared" si="22"/>
        <v>58.25</v>
      </c>
      <c r="P66" s="428">
        <f t="shared" si="23"/>
        <v>58.25</v>
      </c>
      <c r="Q66" s="428">
        <f t="shared" si="24"/>
        <v>745.60000000000014</v>
      </c>
      <c r="R66" s="429">
        <f t="shared" si="25"/>
        <v>1491.2000000000003</v>
      </c>
      <c r="T66" s="414">
        <f t="shared" si="26"/>
        <v>17894.400000000001</v>
      </c>
    </row>
    <row r="67" spans="1:20" s="414" customFormat="1" ht="12.75" x14ac:dyDescent="0.2">
      <c r="A67" s="426" t="s">
        <v>455</v>
      </c>
      <c r="B67" s="426" t="s">
        <v>506</v>
      </c>
      <c r="C67" s="415" t="s">
        <v>413</v>
      </c>
      <c r="D67" s="428">
        <v>3360</v>
      </c>
      <c r="E67" s="428">
        <v>40320</v>
      </c>
      <c r="F67" s="428">
        <f t="shared" si="15"/>
        <v>1680</v>
      </c>
      <c r="G67" s="428"/>
      <c r="H67" s="428">
        <f t="shared" si="16"/>
        <v>53222.400000000001</v>
      </c>
      <c r="I67" s="428"/>
      <c r="J67" s="428">
        <f t="shared" si="17"/>
        <v>142.80000000000001</v>
      </c>
      <c r="K67" s="428">
        <f t="shared" si="18"/>
        <v>285.60000000000002</v>
      </c>
      <c r="L67" s="428">
        <f t="shared" si="19"/>
        <v>6.72</v>
      </c>
      <c r="M67" s="428">
        <f t="shared" si="20"/>
        <v>1.68</v>
      </c>
      <c r="N67" s="428">
        <f t="shared" si="21"/>
        <v>16.8</v>
      </c>
      <c r="O67" s="428">
        <f t="shared" si="22"/>
        <v>42</v>
      </c>
      <c r="P67" s="428">
        <f t="shared" si="23"/>
        <v>42</v>
      </c>
      <c r="Q67" s="428">
        <f t="shared" si="24"/>
        <v>537.60000000000014</v>
      </c>
      <c r="R67" s="429">
        <f t="shared" si="25"/>
        <v>1075.2000000000003</v>
      </c>
      <c r="T67" s="414">
        <f t="shared" si="26"/>
        <v>12902.400000000003</v>
      </c>
    </row>
    <row r="68" spans="1:20" s="414" customFormat="1" ht="12.75" x14ac:dyDescent="0.2">
      <c r="A68" s="426" t="s">
        <v>456</v>
      </c>
      <c r="B68" s="426" t="s">
        <v>451</v>
      </c>
      <c r="C68" s="415" t="s">
        <v>413</v>
      </c>
      <c r="D68" s="428">
        <v>10000</v>
      </c>
      <c r="E68" s="428">
        <v>120000</v>
      </c>
      <c r="F68" s="428">
        <f t="shared" si="15"/>
        <v>5000</v>
      </c>
      <c r="G68" s="428"/>
      <c r="H68" s="428">
        <f t="shared" si="16"/>
        <v>158400</v>
      </c>
      <c r="I68" s="428"/>
      <c r="J68" s="428">
        <f t="shared" si="17"/>
        <v>425.00000000000006</v>
      </c>
      <c r="K68" s="428">
        <f t="shared" si="18"/>
        <v>850.00000000000011</v>
      </c>
      <c r="L68" s="428">
        <f t="shared" si="19"/>
        <v>20</v>
      </c>
      <c r="M68" s="428">
        <f t="shared" si="20"/>
        <v>5</v>
      </c>
      <c r="N68" s="428">
        <f t="shared" si="21"/>
        <v>50</v>
      </c>
      <c r="O68" s="428">
        <f t="shared" si="22"/>
        <v>125</v>
      </c>
      <c r="P68" s="428">
        <f t="shared" si="23"/>
        <v>125</v>
      </c>
      <c r="Q68" s="428">
        <f t="shared" si="24"/>
        <v>1600.0000000000002</v>
      </c>
      <c r="R68" s="429">
        <f t="shared" si="25"/>
        <v>3200.0000000000005</v>
      </c>
      <c r="T68" s="414">
        <f t="shared" si="26"/>
        <v>38400.000000000007</v>
      </c>
    </row>
    <row r="69" spans="1:20" s="414" customFormat="1" ht="12.75" x14ac:dyDescent="0.2">
      <c r="A69" s="426" t="s">
        <v>457</v>
      </c>
      <c r="B69" s="426" t="s">
        <v>440</v>
      </c>
      <c r="C69" s="415" t="s">
        <v>413</v>
      </c>
      <c r="D69" s="428">
        <v>4660</v>
      </c>
      <c r="E69" s="428">
        <v>55920</v>
      </c>
      <c r="F69" s="428">
        <f t="shared" si="15"/>
        <v>2330</v>
      </c>
      <c r="G69" s="428"/>
      <c r="H69" s="428">
        <f t="shared" si="16"/>
        <v>73814.399999999994</v>
      </c>
      <c r="I69" s="428"/>
      <c r="J69" s="428">
        <f t="shared" si="17"/>
        <v>198.05</v>
      </c>
      <c r="K69" s="428">
        <f t="shared" si="18"/>
        <v>396.1</v>
      </c>
      <c r="L69" s="428">
        <f t="shared" si="19"/>
        <v>9.32</v>
      </c>
      <c r="M69" s="428">
        <f t="shared" si="20"/>
        <v>2.33</v>
      </c>
      <c r="N69" s="428">
        <f t="shared" si="21"/>
        <v>23.3</v>
      </c>
      <c r="O69" s="428">
        <f t="shared" si="22"/>
        <v>58.25</v>
      </c>
      <c r="P69" s="428">
        <f t="shared" si="23"/>
        <v>58.25</v>
      </c>
      <c r="Q69" s="428">
        <f t="shared" si="24"/>
        <v>745.60000000000014</v>
      </c>
      <c r="R69" s="429">
        <f t="shared" si="25"/>
        <v>1491.2000000000003</v>
      </c>
      <c r="T69" s="414">
        <f t="shared" si="26"/>
        <v>17894.400000000001</v>
      </c>
    </row>
    <row r="70" spans="1:20" s="414" customFormat="1" ht="12.75" x14ac:dyDescent="0.2">
      <c r="A70" s="426" t="s">
        <v>458</v>
      </c>
      <c r="B70" s="426" t="s">
        <v>440</v>
      </c>
      <c r="C70" s="415" t="s">
        <v>413</v>
      </c>
      <c r="D70" s="428">
        <v>4660</v>
      </c>
      <c r="E70" s="428">
        <v>55920</v>
      </c>
      <c r="F70" s="428">
        <f t="shared" si="15"/>
        <v>2330</v>
      </c>
      <c r="G70" s="428"/>
      <c r="H70" s="428">
        <f t="shared" si="16"/>
        <v>73814.399999999994</v>
      </c>
      <c r="I70" s="428"/>
      <c r="J70" s="428">
        <f t="shared" si="17"/>
        <v>198.05</v>
      </c>
      <c r="K70" s="428">
        <f t="shared" si="18"/>
        <v>396.1</v>
      </c>
      <c r="L70" s="428">
        <f t="shared" si="19"/>
        <v>9.32</v>
      </c>
      <c r="M70" s="428">
        <f t="shared" si="20"/>
        <v>2.33</v>
      </c>
      <c r="N70" s="428">
        <f t="shared" si="21"/>
        <v>23.3</v>
      </c>
      <c r="O70" s="428">
        <f t="shared" si="22"/>
        <v>58.25</v>
      </c>
      <c r="P70" s="428">
        <f t="shared" si="23"/>
        <v>58.25</v>
      </c>
      <c r="Q70" s="428">
        <f t="shared" si="24"/>
        <v>745.60000000000014</v>
      </c>
      <c r="R70" s="429">
        <f t="shared" si="25"/>
        <v>1491.2000000000003</v>
      </c>
      <c r="T70" s="414">
        <f t="shared" si="26"/>
        <v>17894.400000000001</v>
      </c>
    </row>
    <row r="71" spans="1:20" s="414" customFormat="1" ht="12.75" x14ac:dyDescent="0.2">
      <c r="A71" s="426" t="s">
        <v>459</v>
      </c>
      <c r="B71" s="426" t="s">
        <v>440</v>
      </c>
      <c r="C71" s="415" t="s">
        <v>413</v>
      </c>
      <c r="D71" s="428">
        <v>4660</v>
      </c>
      <c r="E71" s="428">
        <v>55920</v>
      </c>
      <c r="F71" s="428">
        <f t="shared" si="15"/>
        <v>2330</v>
      </c>
      <c r="G71" s="428"/>
      <c r="H71" s="428">
        <f t="shared" si="16"/>
        <v>73814.399999999994</v>
      </c>
      <c r="I71" s="428"/>
      <c r="J71" s="428">
        <f t="shared" si="17"/>
        <v>198.05</v>
      </c>
      <c r="K71" s="428">
        <f t="shared" si="18"/>
        <v>396.1</v>
      </c>
      <c r="L71" s="428">
        <f t="shared" si="19"/>
        <v>9.32</v>
      </c>
      <c r="M71" s="428">
        <f t="shared" si="20"/>
        <v>2.33</v>
      </c>
      <c r="N71" s="428">
        <f t="shared" si="21"/>
        <v>23.3</v>
      </c>
      <c r="O71" s="428">
        <f t="shared" si="22"/>
        <v>58.25</v>
      </c>
      <c r="P71" s="428">
        <f t="shared" si="23"/>
        <v>58.25</v>
      </c>
      <c r="Q71" s="428">
        <f t="shared" si="24"/>
        <v>745.60000000000014</v>
      </c>
      <c r="R71" s="429">
        <f t="shared" si="25"/>
        <v>1491.2000000000003</v>
      </c>
      <c r="T71" s="414">
        <f t="shared" si="26"/>
        <v>17894.400000000001</v>
      </c>
    </row>
    <row r="72" spans="1:20" s="414" customFormat="1" ht="12.75" x14ac:dyDescent="0.2">
      <c r="A72" s="426" t="s">
        <v>460</v>
      </c>
      <c r="B72" s="426" t="s">
        <v>440</v>
      </c>
      <c r="C72" s="415" t="s">
        <v>413</v>
      </c>
      <c r="D72" s="428">
        <v>4660</v>
      </c>
      <c r="E72" s="428">
        <v>55920</v>
      </c>
      <c r="F72" s="428">
        <f t="shared" si="15"/>
        <v>2330</v>
      </c>
      <c r="G72" s="428"/>
      <c r="H72" s="428">
        <f t="shared" si="16"/>
        <v>73814.399999999994</v>
      </c>
      <c r="I72" s="428"/>
      <c r="J72" s="428">
        <f t="shared" si="17"/>
        <v>198.05</v>
      </c>
      <c r="K72" s="428">
        <f t="shared" si="18"/>
        <v>396.1</v>
      </c>
      <c r="L72" s="428">
        <f t="shared" si="19"/>
        <v>9.32</v>
      </c>
      <c r="M72" s="428">
        <f t="shared" si="20"/>
        <v>2.33</v>
      </c>
      <c r="N72" s="428">
        <f t="shared" si="21"/>
        <v>23.3</v>
      </c>
      <c r="O72" s="428">
        <f t="shared" si="22"/>
        <v>58.25</v>
      </c>
      <c r="P72" s="428">
        <f t="shared" si="23"/>
        <v>58.25</v>
      </c>
      <c r="Q72" s="428">
        <f t="shared" si="24"/>
        <v>745.60000000000014</v>
      </c>
      <c r="R72" s="429">
        <f t="shared" si="25"/>
        <v>1491.2000000000003</v>
      </c>
      <c r="T72" s="414">
        <f t="shared" si="26"/>
        <v>17894.400000000001</v>
      </c>
    </row>
    <row r="73" spans="1:20" s="414" customFormat="1" ht="12.75" x14ac:dyDescent="0.2">
      <c r="A73" s="426" t="s">
        <v>461</v>
      </c>
      <c r="B73" s="426" t="s">
        <v>506</v>
      </c>
      <c r="C73" s="415" t="s">
        <v>413</v>
      </c>
      <c r="D73" s="428">
        <v>4660</v>
      </c>
      <c r="E73" s="428">
        <v>55920</v>
      </c>
      <c r="F73" s="428">
        <f t="shared" si="15"/>
        <v>2330</v>
      </c>
      <c r="G73" s="428"/>
      <c r="H73" s="428">
        <f t="shared" si="16"/>
        <v>73814.399999999994</v>
      </c>
      <c r="I73" s="428"/>
      <c r="J73" s="428">
        <f t="shared" si="17"/>
        <v>198.05</v>
      </c>
      <c r="K73" s="428">
        <f t="shared" si="18"/>
        <v>396.1</v>
      </c>
      <c r="L73" s="428">
        <f t="shared" si="19"/>
        <v>9.32</v>
      </c>
      <c r="M73" s="428">
        <f t="shared" si="20"/>
        <v>2.33</v>
      </c>
      <c r="N73" s="428">
        <f t="shared" si="21"/>
        <v>23.3</v>
      </c>
      <c r="O73" s="428">
        <f t="shared" si="22"/>
        <v>58.25</v>
      </c>
      <c r="P73" s="428">
        <f t="shared" si="23"/>
        <v>58.25</v>
      </c>
      <c r="Q73" s="428">
        <f t="shared" si="24"/>
        <v>745.60000000000014</v>
      </c>
      <c r="R73" s="429">
        <f t="shared" si="25"/>
        <v>1491.2000000000003</v>
      </c>
      <c r="T73" s="414">
        <f t="shared" si="26"/>
        <v>17894.400000000001</v>
      </c>
    </row>
    <row r="74" spans="1:20" s="414" customFormat="1" ht="12.75" x14ac:dyDescent="0.2">
      <c r="A74" s="426" t="s">
        <v>462</v>
      </c>
      <c r="B74" s="426" t="s">
        <v>437</v>
      </c>
      <c r="C74" s="415" t="s">
        <v>413</v>
      </c>
      <c r="D74" s="428">
        <v>4660</v>
      </c>
      <c r="E74" s="428">
        <v>55920</v>
      </c>
      <c r="F74" s="428">
        <f t="shared" si="15"/>
        <v>2330</v>
      </c>
      <c r="G74" s="428"/>
      <c r="H74" s="428">
        <f t="shared" si="16"/>
        <v>73814.399999999994</v>
      </c>
      <c r="I74" s="428"/>
      <c r="J74" s="428">
        <f t="shared" si="17"/>
        <v>198.05</v>
      </c>
      <c r="K74" s="428">
        <f t="shared" si="18"/>
        <v>396.1</v>
      </c>
      <c r="L74" s="428">
        <f t="shared" si="19"/>
        <v>9.32</v>
      </c>
      <c r="M74" s="428">
        <f t="shared" si="20"/>
        <v>2.33</v>
      </c>
      <c r="N74" s="428">
        <f t="shared" si="21"/>
        <v>23.3</v>
      </c>
      <c r="O74" s="428">
        <f t="shared" si="22"/>
        <v>58.25</v>
      </c>
      <c r="P74" s="428">
        <f t="shared" si="23"/>
        <v>58.25</v>
      </c>
      <c r="Q74" s="428">
        <f t="shared" si="24"/>
        <v>745.60000000000014</v>
      </c>
      <c r="R74" s="429">
        <f t="shared" si="25"/>
        <v>1491.2000000000003</v>
      </c>
      <c r="T74" s="414">
        <f t="shared" si="26"/>
        <v>17894.400000000001</v>
      </c>
    </row>
    <row r="75" spans="1:20" s="414" customFormat="1" ht="12.75" x14ac:dyDescent="0.2">
      <c r="A75" s="426" t="s">
        <v>463</v>
      </c>
      <c r="B75" s="426" t="s">
        <v>506</v>
      </c>
      <c r="C75" s="415" t="s">
        <v>413</v>
      </c>
      <c r="D75" s="428">
        <v>4660</v>
      </c>
      <c r="E75" s="428">
        <v>55920</v>
      </c>
      <c r="F75" s="428">
        <f t="shared" si="15"/>
        <v>2330</v>
      </c>
      <c r="G75" s="428"/>
      <c r="H75" s="428">
        <f t="shared" si="16"/>
        <v>73814.399999999994</v>
      </c>
      <c r="I75" s="428"/>
      <c r="J75" s="428">
        <f t="shared" si="17"/>
        <v>198.05</v>
      </c>
      <c r="K75" s="428">
        <f t="shared" si="18"/>
        <v>396.1</v>
      </c>
      <c r="L75" s="428">
        <f t="shared" si="19"/>
        <v>9.32</v>
      </c>
      <c r="M75" s="428">
        <f t="shared" si="20"/>
        <v>2.33</v>
      </c>
      <c r="N75" s="428">
        <f t="shared" si="21"/>
        <v>23.3</v>
      </c>
      <c r="O75" s="428">
        <f t="shared" si="22"/>
        <v>58.25</v>
      </c>
      <c r="P75" s="428">
        <f t="shared" si="23"/>
        <v>58.25</v>
      </c>
      <c r="Q75" s="428">
        <f t="shared" si="24"/>
        <v>745.60000000000014</v>
      </c>
      <c r="R75" s="429">
        <f t="shared" si="25"/>
        <v>1491.2000000000003</v>
      </c>
      <c r="T75" s="414">
        <f t="shared" si="26"/>
        <v>17894.400000000001</v>
      </c>
    </row>
    <row r="76" spans="1:20" s="414" customFormat="1" ht="12.75" x14ac:dyDescent="0.2">
      <c r="A76" s="426" t="s">
        <v>464</v>
      </c>
      <c r="B76" s="426" t="s">
        <v>440</v>
      </c>
      <c r="C76" s="415" t="s">
        <v>413</v>
      </c>
      <c r="D76" s="428">
        <v>4660</v>
      </c>
      <c r="E76" s="428">
        <v>55920</v>
      </c>
      <c r="F76" s="428">
        <f t="shared" si="15"/>
        <v>2330</v>
      </c>
      <c r="G76" s="428"/>
      <c r="H76" s="428">
        <f t="shared" si="16"/>
        <v>73814.399999999994</v>
      </c>
      <c r="I76" s="428"/>
      <c r="J76" s="428">
        <f t="shared" si="17"/>
        <v>198.05</v>
      </c>
      <c r="K76" s="428">
        <f t="shared" si="18"/>
        <v>396.1</v>
      </c>
      <c r="L76" s="428">
        <f t="shared" si="19"/>
        <v>9.32</v>
      </c>
      <c r="M76" s="428">
        <f t="shared" si="20"/>
        <v>2.33</v>
      </c>
      <c r="N76" s="428">
        <f t="shared" si="21"/>
        <v>23.3</v>
      </c>
      <c r="O76" s="428">
        <f t="shared" si="22"/>
        <v>58.25</v>
      </c>
      <c r="P76" s="428">
        <f t="shared" si="23"/>
        <v>58.25</v>
      </c>
      <c r="Q76" s="428">
        <f t="shared" si="24"/>
        <v>745.60000000000014</v>
      </c>
      <c r="R76" s="429">
        <f t="shared" si="25"/>
        <v>1491.2000000000003</v>
      </c>
      <c r="T76" s="414">
        <f t="shared" si="26"/>
        <v>17894.400000000001</v>
      </c>
    </row>
    <row r="77" spans="1:20" s="414" customFormat="1" ht="12.75" x14ac:dyDescent="0.2">
      <c r="A77" s="426" t="s">
        <v>465</v>
      </c>
      <c r="B77" s="426" t="s">
        <v>437</v>
      </c>
      <c r="C77" s="415" t="s">
        <v>413</v>
      </c>
      <c r="D77" s="428">
        <v>4660</v>
      </c>
      <c r="E77" s="428">
        <v>55920</v>
      </c>
      <c r="F77" s="428">
        <f t="shared" si="15"/>
        <v>2330</v>
      </c>
      <c r="G77" s="428"/>
      <c r="H77" s="428">
        <f t="shared" si="16"/>
        <v>73814.399999999994</v>
      </c>
      <c r="I77" s="428"/>
      <c r="J77" s="428">
        <f t="shared" si="17"/>
        <v>198.05</v>
      </c>
      <c r="K77" s="428">
        <f t="shared" si="18"/>
        <v>396.1</v>
      </c>
      <c r="L77" s="428">
        <f t="shared" si="19"/>
        <v>9.32</v>
      </c>
      <c r="M77" s="428">
        <f t="shared" si="20"/>
        <v>2.33</v>
      </c>
      <c r="N77" s="428">
        <f t="shared" si="21"/>
        <v>23.3</v>
      </c>
      <c r="O77" s="428">
        <f t="shared" si="22"/>
        <v>58.25</v>
      </c>
      <c r="P77" s="428">
        <f t="shared" si="23"/>
        <v>58.25</v>
      </c>
      <c r="Q77" s="428">
        <f t="shared" si="24"/>
        <v>745.60000000000014</v>
      </c>
      <c r="R77" s="429">
        <f t="shared" si="25"/>
        <v>1491.2000000000003</v>
      </c>
      <c r="T77" s="414">
        <f t="shared" si="26"/>
        <v>17894.400000000001</v>
      </c>
    </row>
    <row r="78" spans="1:20" s="414" customFormat="1" ht="12.75" x14ac:dyDescent="0.2">
      <c r="A78" s="426" t="s">
        <v>466</v>
      </c>
      <c r="B78" s="426" t="s">
        <v>437</v>
      </c>
      <c r="C78" s="415" t="s">
        <v>413</v>
      </c>
      <c r="D78" s="428">
        <v>4660</v>
      </c>
      <c r="E78" s="428">
        <v>55920</v>
      </c>
      <c r="F78" s="428">
        <f t="shared" si="15"/>
        <v>2330</v>
      </c>
      <c r="G78" s="428"/>
      <c r="H78" s="428">
        <f t="shared" si="16"/>
        <v>73814.399999999994</v>
      </c>
      <c r="I78" s="428"/>
      <c r="J78" s="428">
        <f t="shared" si="17"/>
        <v>198.05</v>
      </c>
      <c r="K78" s="428">
        <f t="shared" si="18"/>
        <v>396.1</v>
      </c>
      <c r="L78" s="428">
        <f t="shared" si="19"/>
        <v>9.32</v>
      </c>
      <c r="M78" s="428">
        <f t="shared" si="20"/>
        <v>2.33</v>
      </c>
      <c r="N78" s="428">
        <f t="shared" si="21"/>
        <v>23.3</v>
      </c>
      <c r="O78" s="428">
        <f t="shared" si="22"/>
        <v>58.25</v>
      </c>
      <c r="P78" s="428">
        <f t="shared" si="23"/>
        <v>58.25</v>
      </c>
      <c r="Q78" s="428">
        <f t="shared" si="24"/>
        <v>745.60000000000014</v>
      </c>
      <c r="R78" s="429">
        <f t="shared" si="25"/>
        <v>1491.2000000000003</v>
      </c>
      <c r="T78" s="414">
        <f t="shared" si="26"/>
        <v>17894.400000000001</v>
      </c>
    </row>
    <row r="79" spans="1:20" s="414" customFormat="1" ht="12.75" x14ac:dyDescent="0.2">
      <c r="A79" s="426" t="s">
        <v>467</v>
      </c>
      <c r="B79" s="426" t="s">
        <v>507</v>
      </c>
      <c r="C79" s="415" t="s">
        <v>413</v>
      </c>
      <c r="D79" s="428">
        <v>24185.7</v>
      </c>
      <c r="E79" s="428">
        <v>290228.40000000002</v>
      </c>
      <c r="F79" s="428">
        <f t="shared" si="15"/>
        <v>12092.85</v>
      </c>
      <c r="G79" s="428"/>
      <c r="H79" s="428">
        <f t="shared" si="16"/>
        <v>383101.48800000001</v>
      </c>
      <c r="I79" s="428"/>
      <c r="J79" s="428">
        <f t="shared" si="17"/>
        <v>1027.8922500000001</v>
      </c>
      <c r="K79" s="428">
        <f t="shared" si="18"/>
        <v>2055.7845000000002</v>
      </c>
      <c r="L79" s="428">
        <f t="shared" si="19"/>
        <v>48.371400000000001</v>
      </c>
      <c r="M79" s="428">
        <f t="shared" si="20"/>
        <v>12.09285</v>
      </c>
      <c r="N79" s="428">
        <f t="shared" si="21"/>
        <v>120.9285</v>
      </c>
      <c r="O79" s="428">
        <f t="shared" si="22"/>
        <v>302.32125000000002</v>
      </c>
      <c r="P79" s="428">
        <f t="shared" si="23"/>
        <v>302.32125000000002</v>
      </c>
      <c r="Q79" s="428">
        <f t="shared" si="24"/>
        <v>3869.7120000000004</v>
      </c>
      <c r="R79" s="429">
        <f t="shared" si="25"/>
        <v>7739.4240000000009</v>
      </c>
      <c r="T79" s="414">
        <f t="shared" si="26"/>
        <v>92873.088000000018</v>
      </c>
    </row>
    <row r="80" spans="1:20" s="414" customFormat="1" ht="12.75" x14ac:dyDescent="0.2">
      <c r="A80" s="426" t="s">
        <v>468</v>
      </c>
      <c r="B80" s="426" t="s">
        <v>469</v>
      </c>
      <c r="C80" s="415" t="s">
        <v>413</v>
      </c>
      <c r="D80" s="428">
        <v>10000</v>
      </c>
      <c r="E80" s="428">
        <v>120000</v>
      </c>
      <c r="F80" s="428">
        <f t="shared" si="15"/>
        <v>5000</v>
      </c>
      <c r="G80" s="428"/>
      <c r="H80" s="428">
        <f t="shared" si="16"/>
        <v>158400</v>
      </c>
      <c r="I80" s="428"/>
      <c r="J80" s="428">
        <f t="shared" si="17"/>
        <v>425.00000000000006</v>
      </c>
      <c r="K80" s="428">
        <f t="shared" si="18"/>
        <v>850.00000000000011</v>
      </c>
      <c r="L80" s="428">
        <f t="shared" si="19"/>
        <v>20</v>
      </c>
      <c r="M80" s="428">
        <f t="shared" si="20"/>
        <v>5</v>
      </c>
      <c r="N80" s="428">
        <f t="shared" si="21"/>
        <v>50</v>
      </c>
      <c r="O80" s="428">
        <f t="shared" si="22"/>
        <v>125</v>
      </c>
      <c r="P80" s="428">
        <f t="shared" si="23"/>
        <v>125</v>
      </c>
      <c r="Q80" s="428">
        <f t="shared" si="24"/>
        <v>1600.0000000000002</v>
      </c>
      <c r="R80" s="429">
        <f t="shared" si="25"/>
        <v>3200.0000000000005</v>
      </c>
      <c r="T80" s="414">
        <f t="shared" si="26"/>
        <v>38400.000000000007</v>
      </c>
    </row>
    <row r="81" spans="1:20" s="414" customFormat="1" ht="12.75" x14ac:dyDescent="0.2">
      <c r="A81" s="426" t="s">
        <v>470</v>
      </c>
      <c r="B81" s="426" t="s">
        <v>471</v>
      </c>
      <c r="C81" s="415" t="s">
        <v>413</v>
      </c>
      <c r="D81" s="428">
        <v>21500</v>
      </c>
      <c r="E81" s="428">
        <v>258000</v>
      </c>
      <c r="F81" s="428">
        <f t="shared" si="15"/>
        <v>10750</v>
      </c>
      <c r="G81" s="428"/>
      <c r="H81" s="428">
        <f t="shared" si="16"/>
        <v>340560</v>
      </c>
      <c r="I81" s="428"/>
      <c r="J81" s="428">
        <f t="shared" si="17"/>
        <v>913.75000000000011</v>
      </c>
      <c r="K81" s="428">
        <f t="shared" si="18"/>
        <v>1827.5000000000002</v>
      </c>
      <c r="L81" s="428">
        <f t="shared" si="19"/>
        <v>43</v>
      </c>
      <c r="M81" s="428">
        <f t="shared" si="20"/>
        <v>10.75</v>
      </c>
      <c r="N81" s="428">
        <f t="shared" si="21"/>
        <v>107.5</v>
      </c>
      <c r="O81" s="428">
        <f t="shared" si="22"/>
        <v>268.75</v>
      </c>
      <c r="P81" s="428">
        <f t="shared" si="23"/>
        <v>268.75</v>
      </c>
      <c r="Q81" s="428">
        <f t="shared" si="24"/>
        <v>3440.0000000000005</v>
      </c>
      <c r="R81" s="429">
        <f t="shared" si="25"/>
        <v>6880.0000000000009</v>
      </c>
      <c r="T81" s="414">
        <f t="shared" si="26"/>
        <v>82560.000000000015</v>
      </c>
    </row>
    <row r="82" spans="1:20" s="414" customFormat="1" ht="12.75" x14ac:dyDescent="0.2">
      <c r="A82" s="426" t="s">
        <v>472</v>
      </c>
      <c r="B82" s="426" t="s">
        <v>451</v>
      </c>
      <c r="C82" s="415" t="s">
        <v>413</v>
      </c>
      <c r="D82" s="428">
        <v>11220</v>
      </c>
      <c r="E82" s="428">
        <v>134640</v>
      </c>
      <c r="F82" s="428">
        <f t="shared" si="15"/>
        <v>5610</v>
      </c>
      <c r="G82" s="428"/>
      <c r="H82" s="428">
        <f t="shared" si="16"/>
        <v>177724.79999999999</v>
      </c>
      <c r="I82" s="428"/>
      <c r="J82" s="428">
        <f t="shared" si="17"/>
        <v>476.85</v>
      </c>
      <c r="K82" s="428">
        <f t="shared" si="18"/>
        <v>953.7</v>
      </c>
      <c r="L82" s="428">
        <f t="shared" si="19"/>
        <v>22.44</v>
      </c>
      <c r="M82" s="428">
        <f t="shared" si="20"/>
        <v>5.61</v>
      </c>
      <c r="N82" s="428">
        <f t="shared" si="21"/>
        <v>56.1</v>
      </c>
      <c r="O82" s="428">
        <f t="shared" si="22"/>
        <v>140.25</v>
      </c>
      <c r="P82" s="428">
        <f t="shared" si="23"/>
        <v>140.25</v>
      </c>
      <c r="Q82" s="428">
        <f t="shared" si="24"/>
        <v>1795.2</v>
      </c>
      <c r="R82" s="429">
        <f t="shared" si="25"/>
        <v>3590.4</v>
      </c>
      <c r="T82" s="414">
        <f t="shared" si="26"/>
        <v>43084.800000000003</v>
      </c>
    </row>
    <row r="83" spans="1:20" s="414" customFormat="1" ht="12.75" x14ac:dyDescent="0.2">
      <c r="A83" s="426" t="s">
        <v>473</v>
      </c>
      <c r="B83" s="426" t="s">
        <v>474</v>
      </c>
      <c r="C83" s="415" t="s">
        <v>413</v>
      </c>
      <c r="D83" s="428">
        <v>15200</v>
      </c>
      <c r="E83" s="428">
        <v>182400</v>
      </c>
      <c r="F83" s="428">
        <f t="shared" si="15"/>
        <v>7600</v>
      </c>
      <c r="G83" s="428"/>
      <c r="H83" s="428">
        <f t="shared" si="16"/>
        <v>240768</v>
      </c>
      <c r="I83" s="428"/>
      <c r="J83" s="428">
        <f t="shared" si="17"/>
        <v>646</v>
      </c>
      <c r="K83" s="428">
        <f t="shared" si="18"/>
        <v>1292</v>
      </c>
      <c r="L83" s="428">
        <f t="shared" si="19"/>
        <v>30.400000000000002</v>
      </c>
      <c r="M83" s="428">
        <f t="shared" si="20"/>
        <v>7.6000000000000005</v>
      </c>
      <c r="N83" s="428">
        <f t="shared" si="21"/>
        <v>76</v>
      </c>
      <c r="O83" s="428">
        <f t="shared" si="22"/>
        <v>190</v>
      </c>
      <c r="P83" s="428">
        <f t="shared" si="23"/>
        <v>190</v>
      </c>
      <c r="Q83" s="428">
        <f t="shared" si="24"/>
        <v>2432</v>
      </c>
      <c r="R83" s="429">
        <f t="shared" si="25"/>
        <v>4864</v>
      </c>
      <c r="T83" s="414">
        <f t="shared" si="26"/>
        <v>58368</v>
      </c>
    </row>
    <row r="84" spans="1:20" s="414" customFormat="1" ht="12.75" x14ac:dyDescent="0.2">
      <c r="A84" s="426" t="s">
        <v>475</v>
      </c>
      <c r="B84" s="426" t="s">
        <v>474</v>
      </c>
      <c r="C84" s="415" t="s">
        <v>413</v>
      </c>
      <c r="D84" s="428">
        <v>11220</v>
      </c>
      <c r="E84" s="428">
        <v>134640</v>
      </c>
      <c r="F84" s="428">
        <f t="shared" si="15"/>
        <v>5610</v>
      </c>
      <c r="G84" s="428"/>
      <c r="H84" s="428">
        <f t="shared" si="16"/>
        <v>177724.79999999999</v>
      </c>
      <c r="I84" s="428"/>
      <c r="J84" s="428">
        <f t="shared" si="17"/>
        <v>476.85</v>
      </c>
      <c r="K84" s="428">
        <f t="shared" si="18"/>
        <v>953.7</v>
      </c>
      <c r="L84" s="428">
        <f t="shared" si="19"/>
        <v>22.44</v>
      </c>
      <c r="M84" s="428">
        <f t="shared" si="20"/>
        <v>5.61</v>
      </c>
      <c r="N84" s="428">
        <f t="shared" si="21"/>
        <v>56.1</v>
      </c>
      <c r="O84" s="428">
        <f t="shared" si="22"/>
        <v>140.25</v>
      </c>
      <c r="P84" s="428">
        <f t="shared" si="23"/>
        <v>140.25</v>
      </c>
      <c r="Q84" s="428">
        <f t="shared" si="24"/>
        <v>1795.2</v>
      </c>
      <c r="R84" s="429">
        <f t="shared" si="25"/>
        <v>3590.4</v>
      </c>
      <c r="T84" s="414">
        <f t="shared" si="26"/>
        <v>43084.800000000003</v>
      </c>
    </row>
    <row r="85" spans="1:20" s="414" customFormat="1" ht="12.75" x14ac:dyDescent="0.2">
      <c r="A85" s="426" t="s">
        <v>476</v>
      </c>
      <c r="B85" s="426" t="s">
        <v>477</v>
      </c>
      <c r="C85" s="415" t="s">
        <v>413</v>
      </c>
      <c r="D85" s="428">
        <v>15200</v>
      </c>
      <c r="E85" s="428">
        <v>182400</v>
      </c>
      <c r="F85" s="428">
        <f t="shared" si="15"/>
        <v>7600</v>
      </c>
      <c r="G85" s="428"/>
      <c r="H85" s="428">
        <f t="shared" si="16"/>
        <v>240768</v>
      </c>
      <c r="I85" s="428"/>
      <c r="J85" s="428">
        <f t="shared" si="17"/>
        <v>646</v>
      </c>
      <c r="K85" s="428">
        <f t="shared" si="18"/>
        <v>1292</v>
      </c>
      <c r="L85" s="428">
        <f t="shared" si="19"/>
        <v>30.400000000000002</v>
      </c>
      <c r="M85" s="428">
        <f t="shared" si="20"/>
        <v>7.6000000000000005</v>
      </c>
      <c r="N85" s="428">
        <f t="shared" si="21"/>
        <v>76</v>
      </c>
      <c r="O85" s="428">
        <f t="shared" si="22"/>
        <v>190</v>
      </c>
      <c r="P85" s="428">
        <f t="shared" si="23"/>
        <v>190</v>
      </c>
      <c r="Q85" s="428">
        <f t="shared" si="24"/>
        <v>2432</v>
      </c>
      <c r="R85" s="429">
        <f t="shared" si="25"/>
        <v>4864</v>
      </c>
      <c r="T85" s="414">
        <f t="shared" si="26"/>
        <v>58368</v>
      </c>
    </row>
    <row r="86" spans="1:20" s="414" customFormat="1" ht="12.75" x14ac:dyDescent="0.2">
      <c r="A86" s="426" t="s">
        <v>478</v>
      </c>
      <c r="B86" s="426" t="s">
        <v>440</v>
      </c>
      <c r="C86" s="415" t="s">
        <v>413</v>
      </c>
      <c r="D86" s="428">
        <v>4660</v>
      </c>
      <c r="E86" s="428">
        <v>55920</v>
      </c>
      <c r="F86" s="428">
        <f t="shared" si="15"/>
        <v>2330</v>
      </c>
      <c r="G86" s="428"/>
      <c r="H86" s="428">
        <f t="shared" si="16"/>
        <v>73814.399999999994</v>
      </c>
      <c r="I86" s="428"/>
      <c r="J86" s="428">
        <f t="shared" si="17"/>
        <v>198.05</v>
      </c>
      <c r="K86" s="428">
        <f t="shared" si="18"/>
        <v>396.1</v>
      </c>
      <c r="L86" s="428">
        <f t="shared" si="19"/>
        <v>9.32</v>
      </c>
      <c r="M86" s="428">
        <f t="shared" si="20"/>
        <v>2.33</v>
      </c>
      <c r="N86" s="428">
        <f t="shared" si="21"/>
        <v>23.3</v>
      </c>
      <c r="O86" s="428">
        <f t="shared" si="22"/>
        <v>58.25</v>
      </c>
      <c r="P86" s="428">
        <f t="shared" si="23"/>
        <v>58.25</v>
      </c>
      <c r="Q86" s="428">
        <f t="shared" si="24"/>
        <v>745.60000000000014</v>
      </c>
      <c r="R86" s="429">
        <f t="shared" si="25"/>
        <v>1491.2000000000003</v>
      </c>
      <c r="T86" s="414">
        <f t="shared" si="26"/>
        <v>17894.400000000001</v>
      </c>
    </row>
    <row r="87" spans="1:20" s="414" customFormat="1" ht="12.75" x14ac:dyDescent="0.2">
      <c r="A87" s="426" t="s">
        <v>479</v>
      </c>
      <c r="B87" s="426" t="s">
        <v>437</v>
      </c>
      <c r="C87" s="415" t="s">
        <v>413</v>
      </c>
      <c r="D87" s="428">
        <v>4660</v>
      </c>
      <c r="E87" s="428">
        <v>55920</v>
      </c>
      <c r="F87" s="428">
        <f t="shared" si="15"/>
        <v>2330</v>
      </c>
      <c r="G87" s="428"/>
      <c r="H87" s="428">
        <f t="shared" si="16"/>
        <v>73814.399999999994</v>
      </c>
      <c r="I87" s="428"/>
      <c r="J87" s="428">
        <f t="shared" si="17"/>
        <v>198.05</v>
      </c>
      <c r="K87" s="428">
        <f t="shared" si="18"/>
        <v>396.1</v>
      </c>
      <c r="L87" s="428">
        <f t="shared" si="19"/>
        <v>9.32</v>
      </c>
      <c r="M87" s="428">
        <f t="shared" si="20"/>
        <v>2.33</v>
      </c>
      <c r="N87" s="428">
        <f t="shared" si="21"/>
        <v>23.3</v>
      </c>
      <c r="O87" s="428">
        <f t="shared" si="22"/>
        <v>58.25</v>
      </c>
      <c r="P87" s="428">
        <f t="shared" si="23"/>
        <v>58.25</v>
      </c>
      <c r="Q87" s="428">
        <f t="shared" si="24"/>
        <v>745.60000000000014</v>
      </c>
      <c r="R87" s="429">
        <f t="shared" si="25"/>
        <v>1491.2000000000003</v>
      </c>
      <c r="T87" s="414">
        <f t="shared" si="26"/>
        <v>17894.400000000001</v>
      </c>
    </row>
    <row r="88" spans="1:20" s="414" customFormat="1" ht="12.75" x14ac:dyDescent="0.2">
      <c r="A88" s="426" t="s">
        <v>480</v>
      </c>
      <c r="B88" s="426" t="s">
        <v>402</v>
      </c>
      <c r="C88" s="415" t="s">
        <v>413</v>
      </c>
      <c r="D88" s="428">
        <v>6600</v>
      </c>
      <c r="E88" s="428">
        <v>79200</v>
      </c>
      <c r="F88" s="428">
        <f t="shared" si="15"/>
        <v>3300</v>
      </c>
      <c r="G88" s="428"/>
      <c r="H88" s="428">
        <f t="shared" si="16"/>
        <v>104544</v>
      </c>
      <c r="I88" s="428"/>
      <c r="J88" s="428">
        <f t="shared" si="17"/>
        <v>280.5</v>
      </c>
      <c r="K88" s="428">
        <f t="shared" si="18"/>
        <v>561</v>
      </c>
      <c r="L88" s="428">
        <f t="shared" si="19"/>
        <v>13.200000000000001</v>
      </c>
      <c r="M88" s="428">
        <f t="shared" si="20"/>
        <v>3.3000000000000003</v>
      </c>
      <c r="N88" s="428">
        <f t="shared" si="21"/>
        <v>33</v>
      </c>
      <c r="O88" s="428">
        <f t="shared" si="22"/>
        <v>82.5</v>
      </c>
      <c r="P88" s="428">
        <f t="shared" si="23"/>
        <v>82.5</v>
      </c>
      <c r="Q88" s="428">
        <f t="shared" si="24"/>
        <v>1056</v>
      </c>
      <c r="R88" s="429">
        <f t="shared" si="25"/>
        <v>2112</v>
      </c>
      <c r="T88" s="414">
        <f t="shared" si="26"/>
        <v>25344</v>
      </c>
    </row>
    <row r="89" spans="1:20" s="414" customFormat="1" ht="12.75" x14ac:dyDescent="0.2">
      <c r="A89" s="426" t="s">
        <v>481</v>
      </c>
      <c r="B89" s="426" t="s">
        <v>437</v>
      </c>
      <c r="C89" s="415" t="s">
        <v>413</v>
      </c>
      <c r="D89" s="428">
        <v>4660</v>
      </c>
      <c r="E89" s="428">
        <v>55920</v>
      </c>
      <c r="F89" s="428">
        <f t="shared" si="15"/>
        <v>2330</v>
      </c>
      <c r="G89" s="428"/>
      <c r="H89" s="428">
        <f t="shared" si="16"/>
        <v>73814.399999999994</v>
      </c>
      <c r="I89" s="428"/>
      <c r="J89" s="428">
        <f t="shared" si="17"/>
        <v>198.05</v>
      </c>
      <c r="K89" s="428">
        <f t="shared" si="18"/>
        <v>396.1</v>
      </c>
      <c r="L89" s="428">
        <f t="shared" si="19"/>
        <v>9.32</v>
      </c>
      <c r="M89" s="428">
        <f t="shared" si="20"/>
        <v>2.33</v>
      </c>
      <c r="N89" s="428">
        <f t="shared" si="21"/>
        <v>23.3</v>
      </c>
      <c r="O89" s="428">
        <f t="shared" si="22"/>
        <v>58.25</v>
      </c>
      <c r="P89" s="428">
        <f t="shared" si="23"/>
        <v>58.25</v>
      </c>
      <c r="Q89" s="428">
        <f t="shared" si="24"/>
        <v>745.60000000000014</v>
      </c>
      <c r="R89" s="429">
        <f t="shared" si="25"/>
        <v>1491.2000000000003</v>
      </c>
      <c r="T89" s="414">
        <f t="shared" si="26"/>
        <v>17894.400000000001</v>
      </c>
    </row>
    <row r="90" spans="1:20" s="414" customFormat="1" ht="12.75" x14ac:dyDescent="0.2">
      <c r="A90" s="426" t="s">
        <v>482</v>
      </c>
      <c r="B90" s="426" t="s">
        <v>437</v>
      </c>
      <c r="C90" s="415" t="s">
        <v>413</v>
      </c>
      <c r="D90" s="428">
        <v>4660</v>
      </c>
      <c r="E90" s="428">
        <v>55920</v>
      </c>
      <c r="F90" s="428">
        <f t="shared" si="15"/>
        <v>2330</v>
      </c>
      <c r="G90" s="428">
        <f>SUM(H31:H90)</f>
        <v>6542327.0879999995</v>
      </c>
      <c r="H90" s="428">
        <f t="shared" si="16"/>
        <v>73814.399999999994</v>
      </c>
      <c r="I90" s="428"/>
      <c r="J90" s="428">
        <f t="shared" si="17"/>
        <v>198.05</v>
      </c>
      <c r="K90" s="428">
        <f t="shared" si="18"/>
        <v>396.1</v>
      </c>
      <c r="L90" s="428">
        <f t="shared" si="19"/>
        <v>9.32</v>
      </c>
      <c r="M90" s="428">
        <f t="shared" si="20"/>
        <v>2.33</v>
      </c>
      <c r="N90" s="428">
        <f t="shared" si="21"/>
        <v>23.3</v>
      </c>
      <c r="O90" s="428">
        <f t="shared" si="22"/>
        <v>58.25</v>
      </c>
      <c r="P90" s="428">
        <f t="shared" si="23"/>
        <v>58.25</v>
      </c>
      <c r="Q90" s="428">
        <f t="shared" si="24"/>
        <v>745.60000000000014</v>
      </c>
      <c r="R90" s="429">
        <f t="shared" si="25"/>
        <v>1491.2000000000003</v>
      </c>
      <c r="T90" s="414">
        <f t="shared" si="26"/>
        <v>17894.400000000001</v>
      </c>
    </row>
    <row r="91" spans="1:20" s="414" customFormat="1" ht="12.75" x14ac:dyDescent="0.2">
      <c r="A91" s="426" t="s">
        <v>483</v>
      </c>
      <c r="B91" s="426" t="s">
        <v>440</v>
      </c>
      <c r="C91" s="415" t="s">
        <v>413</v>
      </c>
      <c r="D91" s="428">
        <v>0</v>
      </c>
      <c r="E91" s="428"/>
      <c r="F91" s="428">
        <v>3500</v>
      </c>
      <c r="G91" s="428">
        <f>+F91*28+H91</f>
        <v>124880</v>
      </c>
      <c r="H91" s="428">
        <f t="shared" si="16"/>
        <v>26880</v>
      </c>
      <c r="I91" s="428"/>
      <c r="J91" s="428">
        <f t="shared" si="17"/>
        <v>297.5</v>
      </c>
      <c r="K91" s="428">
        <f t="shared" si="18"/>
        <v>595</v>
      </c>
      <c r="L91" s="428">
        <f t="shared" si="19"/>
        <v>14</v>
      </c>
      <c r="M91" s="428">
        <f t="shared" si="20"/>
        <v>3.5</v>
      </c>
      <c r="N91" s="428">
        <f t="shared" si="21"/>
        <v>35</v>
      </c>
      <c r="O91" s="428">
        <f t="shared" si="22"/>
        <v>87.5</v>
      </c>
      <c r="P91" s="428">
        <f t="shared" si="23"/>
        <v>87.5</v>
      </c>
      <c r="Q91" s="428">
        <f t="shared" si="24"/>
        <v>1120</v>
      </c>
      <c r="R91" s="429">
        <f t="shared" si="25"/>
        <v>2240</v>
      </c>
      <c r="T91" s="414">
        <f t="shared" si="26"/>
        <v>26880</v>
      </c>
    </row>
    <row r="92" spans="1:20" s="414" customFormat="1" ht="12.75" x14ac:dyDescent="0.2">
      <c r="A92" s="426" t="s">
        <v>484</v>
      </c>
      <c r="B92" s="426" t="s">
        <v>485</v>
      </c>
      <c r="C92" s="415" t="s">
        <v>413</v>
      </c>
      <c r="D92" s="428">
        <v>0</v>
      </c>
      <c r="E92" s="428"/>
      <c r="F92" s="428">
        <v>4200</v>
      </c>
      <c r="G92" s="428">
        <f>+F92*24+H92</f>
        <v>133056</v>
      </c>
      <c r="H92" s="428">
        <f t="shared" si="16"/>
        <v>32256</v>
      </c>
      <c r="I92" s="428"/>
      <c r="J92" s="428">
        <f t="shared" si="17"/>
        <v>357</v>
      </c>
      <c r="K92" s="428">
        <f t="shared" si="18"/>
        <v>714</v>
      </c>
      <c r="L92" s="428">
        <f t="shared" si="19"/>
        <v>16.8</v>
      </c>
      <c r="M92" s="428">
        <f t="shared" si="20"/>
        <v>4.2</v>
      </c>
      <c r="N92" s="428">
        <f t="shared" si="21"/>
        <v>42</v>
      </c>
      <c r="O92" s="428">
        <f t="shared" si="22"/>
        <v>105</v>
      </c>
      <c r="P92" s="428">
        <f t="shared" si="23"/>
        <v>105</v>
      </c>
      <c r="Q92" s="428">
        <f t="shared" si="24"/>
        <v>1344</v>
      </c>
      <c r="R92" s="429">
        <f t="shared" si="25"/>
        <v>2688</v>
      </c>
      <c r="T92" s="414">
        <f t="shared" si="26"/>
        <v>32256</v>
      </c>
    </row>
    <row r="93" spans="1:20" s="414" customFormat="1" ht="12.75" x14ac:dyDescent="0.2">
      <c r="A93" s="426" t="s">
        <v>486</v>
      </c>
      <c r="B93" s="426" t="s">
        <v>506</v>
      </c>
      <c r="C93" s="415" t="s">
        <v>413</v>
      </c>
      <c r="D93" s="428">
        <v>0</v>
      </c>
      <c r="E93" s="428"/>
      <c r="F93" s="428">
        <v>2000</v>
      </c>
      <c r="G93" s="428">
        <f>+F93*24+H93</f>
        <v>63360</v>
      </c>
      <c r="H93" s="428">
        <f t="shared" si="16"/>
        <v>15360</v>
      </c>
      <c r="I93" s="428"/>
      <c r="J93" s="428">
        <f t="shared" si="17"/>
        <v>170</v>
      </c>
      <c r="K93" s="428">
        <f t="shared" si="18"/>
        <v>340</v>
      </c>
      <c r="L93" s="428">
        <f t="shared" si="19"/>
        <v>8</v>
      </c>
      <c r="M93" s="428">
        <f t="shared" si="20"/>
        <v>2</v>
      </c>
      <c r="N93" s="428">
        <f t="shared" si="21"/>
        <v>20</v>
      </c>
      <c r="O93" s="428">
        <f t="shared" si="22"/>
        <v>50</v>
      </c>
      <c r="P93" s="428">
        <f t="shared" si="23"/>
        <v>50</v>
      </c>
      <c r="Q93" s="428">
        <f t="shared" ref="Q93:Q94" si="27">SUM(J93:P93)</f>
        <v>640</v>
      </c>
      <c r="R93" s="429">
        <f t="shared" ref="R93:R94" si="28">(Q93*2)</f>
        <v>1280</v>
      </c>
      <c r="T93" s="414">
        <f t="shared" si="26"/>
        <v>15360</v>
      </c>
    </row>
    <row r="94" spans="1:20" s="414" customFormat="1" ht="12.75" x14ac:dyDescent="0.2">
      <c r="A94" s="426" t="s">
        <v>487</v>
      </c>
      <c r="B94" s="426" t="s">
        <v>440</v>
      </c>
      <c r="C94" s="415" t="s">
        <v>413</v>
      </c>
      <c r="D94" s="428">
        <v>0</v>
      </c>
      <c r="E94" s="428"/>
      <c r="F94" s="428">
        <v>2000</v>
      </c>
      <c r="G94" s="428">
        <f>+F94*24+H94</f>
        <v>63360</v>
      </c>
      <c r="H94" s="428">
        <f t="shared" si="16"/>
        <v>15360</v>
      </c>
      <c r="I94" s="428"/>
      <c r="J94" s="428">
        <f t="shared" si="17"/>
        <v>170</v>
      </c>
      <c r="K94" s="428">
        <f t="shared" si="18"/>
        <v>340</v>
      </c>
      <c r="L94" s="428">
        <f t="shared" si="19"/>
        <v>8</v>
      </c>
      <c r="M94" s="428">
        <f t="shared" si="20"/>
        <v>2</v>
      </c>
      <c r="N94" s="428">
        <f t="shared" si="21"/>
        <v>20</v>
      </c>
      <c r="O94" s="428">
        <f t="shared" si="22"/>
        <v>50</v>
      </c>
      <c r="P94" s="428">
        <f t="shared" si="23"/>
        <v>50</v>
      </c>
      <c r="Q94" s="428">
        <f t="shared" si="27"/>
        <v>640</v>
      </c>
      <c r="R94" s="429">
        <f t="shared" si="28"/>
        <v>1280</v>
      </c>
      <c r="T94" s="414">
        <f t="shared" si="26"/>
        <v>15360</v>
      </c>
    </row>
    <row r="95" spans="1:20" s="414" customFormat="1" ht="3.75" customHeight="1" x14ac:dyDescent="0.2">
      <c r="A95" s="426"/>
      <c r="B95" s="426"/>
      <c r="C95" s="415"/>
      <c r="D95" s="428"/>
      <c r="E95" s="428"/>
      <c r="F95" s="428"/>
      <c r="G95" s="428"/>
      <c r="H95" s="428"/>
      <c r="I95" s="428"/>
      <c r="J95" s="428"/>
      <c r="K95" s="428"/>
      <c r="L95" s="428"/>
      <c r="M95" s="428"/>
      <c r="N95" s="428"/>
      <c r="O95" s="428"/>
      <c r="P95" s="428"/>
      <c r="Q95" s="428"/>
      <c r="R95" s="429"/>
    </row>
    <row r="96" spans="1:20" s="414" customFormat="1" ht="12.75" x14ac:dyDescent="0.2">
      <c r="A96" s="426"/>
      <c r="B96" s="442" t="s">
        <v>413</v>
      </c>
      <c r="C96" s="444"/>
      <c r="D96" s="443"/>
      <c r="E96" s="431">
        <f>SUM(E29:E95)</f>
        <v>5130068.4000000004</v>
      </c>
      <c r="F96" s="431" t="s">
        <v>167</v>
      </c>
      <c r="G96" s="431" t="s">
        <v>167</v>
      </c>
      <c r="H96" s="431">
        <f t="shared" ref="H96:R96" si="29">SUM(H29:H95)</f>
        <v>6861546.2880000016</v>
      </c>
      <c r="I96" s="431" t="s">
        <v>167</v>
      </c>
      <c r="J96" s="431">
        <f>SUM(J29:J95)</f>
        <v>19163.492249999988</v>
      </c>
      <c r="K96" s="431">
        <f t="shared" si="29"/>
        <v>38326.984499999977</v>
      </c>
      <c r="L96" s="431">
        <f t="shared" si="29"/>
        <v>901.8114000000005</v>
      </c>
      <c r="M96" s="431">
        <f t="shared" si="29"/>
        <v>225.45285000000013</v>
      </c>
      <c r="N96" s="431">
        <f t="shared" si="29"/>
        <v>2254.528499999999</v>
      </c>
      <c r="O96" s="431">
        <f t="shared" si="29"/>
        <v>5636.32125</v>
      </c>
      <c r="P96" s="431">
        <f t="shared" si="29"/>
        <v>5636.32125</v>
      </c>
      <c r="Q96" s="431">
        <f t="shared" si="29"/>
        <v>72144.911999999968</v>
      </c>
      <c r="R96" s="431">
        <f t="shared" si="29"/>
        <v>144289.82399999994</v>
      </c>
    </row>
    <row r="97" spans="1:20" s="414" customFormat="1" ht="12.75" x14ac:dyDescent="0.2">
      <c r="A97" s="426"/>
      <c r="B97" s="426"/>
      <c r="C97" s="415"/>
      <c r="D97" s="428"/>
      <c r="E97" s="428"/>
      <c r="F97" s="428"/>
      <c r="G97" s="428"/>
      <c r="H97" s="428"/>
      <c r="I97" s="428"/>
      <c r="J97" s="428"/>
      <c r="K97" s="428"/>
      <c r="L97" s="428"/>
      <c r="M97" s="428"/>
      <c r="N97" s="428"/>
      <c r="O97" s="428"/>
      <c r="P97" s="428"/>
      <c r="Q97" s="428"/>
      <c r="R97" s="429"/>
    </row>
    <row r="98" spans="1:20" s="414" customFormat="1" ht="12.75" x14ac:dyDescent="0.2">
      <c r="A98" s="426" t="s">
        <v>400</v>
      </c>
      <c r="B98" s="426" t="s">
        <v>488</v>
      </c>
      <c r="C98" s="415" t="s">
        <v>489</v>
      </c>
      <c r="D98" s="428">
        <v>16859.38</v>
      </c>
      <c r="E98" s="428">
        <v>202312.56</v>
      </c>
      <c r="F98" s="428">
        <f>(D98/2)</f>
        <v>8429.69</v>
      </c>
      <c r="G98" s="428"/>
      <c r="H98" s="428">
        <f>+T98+E98</f>
        <v>267052.57920000004</v>
      </c>
      <c r="I98" s="428"/>
      <c r="J98" s="428">
        <f>(F98*8.5%)</f>
        <v>716.52365000000009</v>
      </c>
      <c r="K98" s="428">
        <f>(F98*17%)</f>
        <v>1433.0473000000002</v>
      </c>
      <c r="L98" s="428">
        <f>(F98*0.4%)</f>
        <v>33.718760000000003</v>
      </c>
      <c r="M98" s="428">
        <f>(F98*0.1%)</f>
        <v>8.4296900000000008</v>
      </c>
      <c r="N98" s="428">
        <f>(F98*1%)</f>
        <v>84.296900000000008</v>
      </c>
      <c r="O98" s="428">
        <f>(F98*2.5%)</f>
        <v>210.74225000000001</v>
      </c>
      <c r="P98" s="428">
        <f>(F98*2.5%)</f>
        <v>210.74225000000001</v>
      </c>
      <c r="Q98" s="428">
        <f>SUM(J98:P98)</f>
        <v>2697.5008000000007</v>
      </c>
      <c r="R98" s="429">
        <f>(Q98*2)</f>
        <v>5395.0016000000014</v>
      </c>
      <c r="T98" s="414">
        <f>+R98*12</f>
        <v>64740.019200000017</v>
      </c>
    </row>
    <row r="99" spans="1:20" s="414" customFormat="1" ht="12.75" x14ac:dyDescent="0.2">
      <c r="A99" s="426" t="s">
        <v>401</v>
      </c>
      <c r="B99" s="426" t="s">
        <v>488</v>
      </c>
      <c r="C99" s="415" t="s">
        <v>489</v>
      </c>
      <c r="D99" s="428">
        <v>16859.38</v>
      </c>
      <c r="E99" s="428">
        <v>202312.56</v>
      </c>
      <c r="F99" s="428">
        <f>(D99/2)</f>
        <v>8429.69</v>
      </c>
      <c r="G99" s="428"/>
      <c r="H99" s="428">
        <f>+T99+E99</f>
        <v>267052.57920000004</v>
      </c>
      <c r="I99" s="428"/>
      <c r="J99" s="428">
        <f>(F99*8.5%)</f>
        <v>716.52365000000009</v>
      </c>
      <c r="K99" s="428">
        <f>(F99*17%)</f>
        <v>1433.0473000000002</v>
      </c>
      <c r="L99" s="428">
        <f>(F99*0.4%)</f>
        <v>33.718760000000003</v>
      </c>
      <c r="M99" s="428">
        <f>(F99*0.1%)</f>
        <v>8.4296900000000008</v>
      </c>
      <c r="N99" s="428">
        <f>(F99*1%)</f>
        <v>84.296900000000008</v>
      </c>
      <c r="O99" s="428">
        <f>(F99*2.5%)</f>
        <v>210.74225000000001</v>
      </c>
      <c r="P99" s="428">
        <f>(F99*2.5%)</f>
        <v>210.74225000000001</v>
      </c>
      <c r="Q99" s="428">
        <f>SUM(J99:P99)</f>
        <v>2697.5008000000007</v>
      </c>
      <c r="R99" s="429">
        <f>(Q99*2)</f>
        <v>5395.0016000000014</v>
      </c>
      <c r="T99" s="414">
        <f>+R99*12</f>
        <v>64740.019200000017</v>
      </c>
    </row>
    <row r="100" spans="1:20" s="414" customFormat="1" ht="12.75" x14ac:dyDescent="0.2">
      <c r="A100" s="426" t="s">
        <v>490</v>
      </c>
      <c r="B100" s="426" t="s">
        <v>402</v>
      </c>
      <c r="C100" s="415" t="s">
        <v>489</v>
      </c>
      <c r="D100" s="428">
        <v>11500</v>
      </c>
      <c r="E100" s="428">
        <v>138000</v>
      </c>
      <c r="F100" s="428">
        <f>(D100/2)</f>
        <v>5750</v>
      </c>
      <c r="G100" s="428">
        <f>SUM(H98:H100)</f>
        <v>716265.15840000007</v>
      </c>
      <c r="H100" s="428">
        <f>+T100+E100</f>
        <v>182160</v>
      </c>
      <c r="I100" s="428"/>
      <c r="J100" s="428">
        <f>(F100*8.5%)</f>
        <v>488.75000000000006</v>
      </c>
      <c r="K100" s="428">
        <f>(F100*17%)</f>
        <v>977.50000000000011</v>
      </c>
      <c r="L100" s="428">
        <f>(F100*0.4%)</f>
        <v>23</v>
      </c>
      <c r="M100" s="428">
        <f>(F100*0.1%)</f>
        <v>5.75</v>
      </c>
      <c r="N100" s="428">
        <f>(F100*1%)</f>
        <v>57.5</v>
      </c>
      <c r="O100" s="428">
        <f>(F100*2.5%)</f>
        <v>143.75</v>
      </c>
      <c r="P100" s="428">
        <f>(F100*2.5%)</f>
        <v>143.75</v>
      </c>
      <c r="Q100" s="428">
        <f>SUM(J100:P100)</f>
        <v>1840.0000000000002</v>
      </c>
      <c r="R100" s="429">
        <f>(Q100*2)</f>
        <v>3680.0000000000005</v>
      </c>
      <c r="T100" s="414">
        <f>+R100*12</f>
        <v>44160.000000000007</v>
      </c>
    </row>
    <row r="101" spans="1:20" s="414" customFormat="1" ht="6" customHeight="1" x14ac:dyDescent="0.2">
      <c r="A101" s="426"/>
      <c r="B101" s="426"/>
      <c r="C101" s="415"/>
      <c r="D101" s="428"/>
      <c r="E101" s="428"/>
      <c r="F101" s="428"/>
      <c r="G101" s="428"/>
      <c r="H101" s="428"/>
      <c r="I101" s="428"/>
      <c r="J101" s="428"/>
      <c r="K101" s="428"/>
      <c r="L101" s="428"/>
      <c r="M101" s="428"/>
      <c r="N101" s="428"/>
      <c r="O101" s="428"/>
      <c r="P101" s="428"/>
      <c r="Q101" s="428"/>
      <c r="R101" s="429"/>
    </row>
    <row r="102" spans="1:20" s="414" customFormat="1" ht="12.75" x14ac:dyDescent="0.2">
      <c r="A102" s="426"/>
      <c r="B102" s="442" t="s">
        <v>489</v>
      </c>
      <c r="C102" s="444"/>
      <c r="D102" s="443"/>
      <c r="E102" s="431">
        <f>SUM(E98:E101)</f>
        <v>542625.12</v>
      </c>
      <c r="F102" s="431"/>
      <c r="G102" s="431"/>
      <c r="H102" s="431">
        <f t="shared" ref="H102:R102" si="30">SUM(H98:H101)</f>
        <v>716265.15840000007</v>
      </c>
      <c r="I102" s="431"/>
      <c r="J102" s="431">
        <f>SUM(J98:J101)</f>
        <v>1921.7973000000002</v>
      </c>
      <c r="K102" s="431">
        <f t="shared" si="30"/>
        <v>3843.5946000000004</v>
      </c>
      <c r="L102" s="431">
        <f t="shared" si="30"/>
        <v>90.437520000000006</v>
      </c>
      <c r="M102" s="431">
        <f t="shared" si="30"/>
        <v>22.609380000000002</v>
      </c>
      <c r="N102" s="431">
        <f t="shared" si="30"/>
        <v>226.09380000000002</v>
      </c>
      <c r="O102" s="431">
        <f t="shared" si="30"/>
        <v>565.23450000000003</v>
      </c>
      <c r="P102" s="431">
        <f t="shared" si="30"/>
        <v>565.23450000000003</v>
      </c>
      <c r="Q102" s="431">
        <f t="shared" si="30"/>
        <v>7235.0016000000014</v>
      </c>
      <c r="R102" s="431">
        <f t="shared" si="30"/>
        <v>14470.003200000003</v>
      </c>
    </row>
    <row r="103" spans="1:20" s="414" customFormat="1" ht="12.75" x14ac:dyDescent="0.2">
      <c r="A103" s="426"/>
      <c r="B103" s="426"/>
      <c r="C103" s="415"/>
      <c r="D103" s="428"/>
      <c r="E103" s="428"/>
      <c r="F103" s="428"/>
      <c r="G103" s="428"/>
      <c r="H103" s="428"/>
      <c r="I103" s="428"/>
      <c r="J103" s="428"/>
      <c r="K103" s="428"/>
      <c r="L103" s="428"/>
      <c r="M103" s="428"/>
      <c r="N103" s="428"/>
      <c r="O103" s="428"/>
      <c r="P103" s="428"/>
      <c r="Q103" s="428"/>
      <c r="R103" s="429"/>
    </row>
    <row r="104" spans="1:20" s="414" customFormat="1" ht="12.75" x14ac:dyDescent="0.2">
      <c r="A104" s="426" t="s">
        <v>491</v>
      </c>
      <c r="B104" s="426" t="s">
        <v>402</v>
      </c>
      <c r="C104" s="415" t="s">
        <v>492</v>
      </c>
      <c r="D104" s="428">
        <v>0</v>
      </c>
      <c r="E104" s="428"/>
      <c r="F104" s="428">
        <v>8105.47</v>
      </c>
      <c r="G104" s="428">
        <f>+F104*24+H104</f>
        <v>256781.28960000002</v>
      </c>
      <c r="H104" s="428">
        <f>+T104+E104</f>
        <v>62250.009600000005</v>
      </c>
      <c r="I104" s="428"/>
      <c r="J104" s="428">
        <f>(F104*8.5%)</f>
        <v>688.96495000000004</v>
      </c>
      <c r="K104" s="428">
        <f>(F104*17%)</f>
        <v>1377.9299000000001</v>
      </c>
      <c r="L104" s="428">
        <f>(F104*0.4%)</f>
        <v>32.421880000000002</v>
      </c>
      <c r="M104" s="428">
        <f>(F104*0.1%)</f>
        <v>8.1054700000000004</v>
      </c>
      <c r="N104" s="428">
        <f>(F104*1%)</f>
        <v>81.054700000000011</v>
      </c>
      <c r="O104" s="428">
        <f>(F104*2.5%)</f>
        <v>202.63675000000001</v>
      </c>
      <c r="P104" s="428">
        <f>(F104*2.5%)</f>
        <v>202.63675000000001</v>
      </c>
      <c r="Q104" s="428">
        <f>SUM(J104:P104)</f>
        <v>2593.7504000000004</v>
      </c>
      <c r="R104" s="429">
        <f>(Q104*2)</f>
        <v>5187.5008000000007</v>
      </c>
      <c r="T104" s="414">
        <f>+R104*12</f>
        <v>62250.009600000005</v>
      </c>
    </row>
    <row r="105" spans="1:20" s="414" customFormat="1" ht="5.25" customHeight="1" x14ac:dyDescent="0.2">
      <c r="A105" s="426"/>
      <c r="B105" s="426"/>
      <c r="C105" s="415"/>
      <c r="D105" s="428"/>
      <c r="E105" s="428"/>
      <c r="F105" s="428"/>
      <c r="G105" s="428"/>
      <c r="H105" s="428"/>
      <c r="I105" s="428"/>
      <c r="J105" s="428"/>
      <c r="K105" s="428"/>
      <c r="L105" s="428"/>
      <c r="M105" s="428"/>
      <c r="N105" s="428"/>
      <c r="O105" s="428"/>
      <c r="P105" s="428"/>
      <c r="Q105" s="428"/>
      <c r="R105" s="429"/>
    </row>
    <row r="106" spans="1:20" s="414" customFormat="1" ht="12.75" x14ac:dyDescent="0.2">
      <c r="A106" s="426"/>
      <c r="B106" s="442" t="s">
        <v>164</v>
      </c>
      <c r="C106" s="443"/>
      <c r="D106" s="430"/>
      <c r="E106" s="430">
        <f>+E104</f>
        <v>0</v>
      </c>
      <c r="F106" s="430"/>
      <c r="G106" s="430"/>
      <c r="H106" s="430">
        <f t="shared" ref="H106:R106" si="31">+H104</f>
        <v>62250.009600000005</v>
      </c>
      <c r="I106" s="430"/>
      <c r="J106" s="430">
        <f>+J104</f>
        <v>688.96495000000004</v>
      </c>
      <c r="K106" s="430">
        <f t="shared" si="31"/>
        <v>1377.9299000000001</v>
      </c>
      <c r="L106" s="430">
        <f t="shared" si="31"/>
        <v>32.421880000000002</v>
      </c>
      <c r="M106" s="430">
        <f t="shared" si="31"/>
        <v>8.1054700000000004</v>
      </c>
      <c r="N106" s="430">
        <f t="shared" si="31"/>
        <v>81.054700000000011</v>
      </c>
      <c r="O106" s="430">
        <f t="shared" si="31"/>
        <v>202.63675000000001</v>
      </c>
      <c r="P106" s="430">
        <f t="shared" si="31"/>
        <v>202.63675000000001</v>
      </c>
      <c r="Q106" s="430">
        <f t="shared" si="31"/>
        <v>2593.7504000000004</v>
      </c>
      <c r="R106" s="430">
        <f t="shared" si="31"/>
        <v>5187.5008000000007</v>
      </c>
    </row>
    <row r="107" spans="1:20" s="414" customFormat="1" ht="12.75" x14ac:dyDescent="0.2">
      <c r="A107" s="426"/>
      <c r="B107" s="426"/>
      <c r="C107" s="415"/>
      <c r="D107" s="427"/>
      <c r="E107" s="427"/>
      <c r="F107" s="427"/>
      <c r="G107" s="427"/>
      <c r="H107" s="427"/>
      <c r="I107" s="427"/>
      <c r="J107" s="427"/>
      <c r="K107" s="427"/>
      <c r="L107" s="427"/>
      <c r="M107" s="427"/>
      <c r="N107" s="427"/>
      <c r="O107" s="427"/>
      <c r="P107" s="427"/>
      <c r="Q107" s="427"/>
      <c r="R107" s="427"/>
    </row>
    <row r="108" spans="1:20" s="414" customFormat="1" ht="12.75" x14ac:dyDescent="0.2">
      <c r="A108" s="426"/>
      <c r="B108" s="426"/>
      <c r="C108" s="415"/>
      <c r="D108" s="427"/>
      <c r="E108" s="427"/>
      <c r="F108" s="427"/>
      <c r="G108" s="427"/>
      <c r="H108" s="427"/>
      <c r="I108" s="427"/>
      <c r="J108" s="427"/>
      <c r="K108" s="427"/>
      <c r="L108" s="427"/>
      <c r="M108" s="427"/>
      <c r="N108" s="427"/>
      <c r="O108" s="427"/>
      <c r="P108" s="427"/>
      <c r="Q108" s="427"/>
      <c r="R108" s="427"/>
    </row>
    <row r="109" spans="1:20" s="414" customFormat="1" ht="13.5" hidden="1" thickBot="1" x14ac:dyDescent="0.25">
      <c r="A109" s="426"/>
      <c r="B109" s="426"/>
      <c r="C109" s="438" t="s">
        <v>511</v>
      </c>
      <c r="D109" s="433"/>
      <c r="E109" s="432">
        <f>+E106+E102+E96+E27+E22+E15</f>
        <v>7287842.1600000001</v>
      </c>
      <c r="F109" s="435" t="s">
        <v>167</v>
      </c>
      <c r="G109" s="435" t="s">
        <v>167</v>
      </c>
      <c r="H109" s="435">
        <f>+H106+H102+H96+H27+H22+H15</f>
        <v>9783577.6608000025</v>
      </c>
      <c r="I109" s="435" t="s">
        <v>167</v>
      </c>
      <c r="J109" s="435">
        <f t="shared" ref="J109:R109" si="32">+J106+J102+J96+J27+J22+J15</f>
        <v>27622.072599999989</v>
      </c>
      <c r="K109" s="436">
        <f t="shared" si="32"/>
        <v>55244.145199999977</v>
      </c>
      <c r="L109" s="435">
        <f t="shared" si="32"/>
        <v>1299.8622400000006</v>
      </c>
      <c r="M109" s="435">
        <f t="shared" si="32"/>
        <v>324.96556000000015</v>
      </c>
      <c r="N109" s="435">
        <f t="shared" si="32"/>
        <v>3249.6555999999987</v>
      </c>
      <c r="O109" s="436">
        <f t="shared" si="32"/>
        <v>8124.1390000000001</v>
      </c>
      <c r="P109" s="435">
        <f t="shared" si="32"/>
        <v>8124.1390000000001</v>
      </c>
      <c r="Q109" s="435">
        <f t="shared" si="32"/>
        <v>103988.97919999997</v>
      </c>
      <c r="R109" s="432">
        <f t="shared" si="32"/>
        <v>207977.95839999994</v>
      </c>
    </row>
    <row r="110" spans="1:20" s="414" customFormat="1" ht="12.75" hidden="1" x14ac:dyDescent="0.2">
      <c r="A110" s="426"/>
      <c r="B110" s="426"/>
      <c r="C110" s="415"/>
      <c r="D110" s="427"/>
      <c r="E110" s="437"/>
      <c r="F110" s="427"/>
      <c r="G110" s="427"/>
      <c r="H110" s="427"/>
      <c r="I110" s="427"/>
      <c r="J110" s="427"/>
      <c r="K110" s="427"/>
      <c r="L110" s="427"/>
      <c r="M110" s="427"/>
      <c r="N110" s="427"/>
      <c r="O110" s="427"/>
      <c r="P110" s="427"/>
      <c r="Q110" s="427"/>
      <c r="R110" s="437"/>
    </row>
    <row r="111" spans="1:20" hidden="1" x14ac:dyDescent="0.25">
      <c r="A111" s="426"/>
      <c r="B111" s="438" t="s">
        <v>510</v>
      </c>
      <c r="C111" s="438" t="s">
        <v>510</v>
      </c>
      <c r="E111" s="440">
        <f>+E109/360*40</f>
        <v>809760.24</v>
      </c>
    </row>
    <row r="112" spans="1:20" hidden="1" x14ac:dyDescent="0.25">
      <c r="A112" s="426"/>
      <c r="B112" s="438" t="s">
        <v>509</v>
      </c>
      <c r="C112" s="438" t="s">
        <v>509</v>
      </c>
      <c r="E112" s="440">
        <f>+E111/2</f>
        <v>404880.12</v>
      </c>
    </row>
    <row r="113" spans="1:5" hidden="1" x14ac:dyDescent="0.25">
      <c r="A113" s="426"/>
      <c r="B113" s="438" t="s">
        <v>514</v>
      </c>
      <c r="C113" s="438" t="s">
        <v>512</v>
      </c>
      <c r="E113" s="440">
        <f>+R109*12</f>
        <v>2495735.5007999996</v>
      </c>
    </row>
    <row r="114" spans="1:5" ht="9.75" hidden="1" customHeight="1" thickBot="1" x14ac:dyDescent="0.3">
      <c r="A114" s="426"/>
      <c r="B114" s="438"/>
      <c r="C114" s="439"/>
      <c r="E114" s="440"/>
    </row>
    <row r="115" spans="1:5" ht="15.75" hidden="1" thickBot="1" x14ac:dyDescent="0.3">
      <c r="A115" s="426"/>
      <c r="B115" s="438" t="s">
        <v>515</v>
      </c>
      <c r="C115" s="439" t="s">
        <v>508</v>
      </c>
      <c r="E115" s="441">
        <f>SUM(E109:E114)</f>
        <v>10998218.020799998</v>
      </c>
    </row>
  </sheetData>
  <mergeCells count="5">
    <mergeCell ref="D7:D8"/>
    <mergeCell ref="E7:E8"/>
    <mergeCell ref="C7:C8"/>
    <mergeCell ref="B7:B8"/>
    <mergeCell ref="A7:A8"/>
  </mergeCells>
  <pageMargins left="0.19685039370078741" right="0.19685039370078741" top="0.25" bottom="0.21" header="0.22" footer="0.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opLeftCell="E12" workbookViewId="0">
      <selection activeCell="W25" sqref="W25"/>
    </sheetView>
  </sheetViews>
  <sheetFormatPr baseColWidth="10" defaultRowHeight="15" x14ac:dyDescent="0.25"/>
  <cols>
    <col min="1" max="1" width="33.42578125" customWidth="1"/>
    <col min="2" max="2" width="20.42578125" customWidth="1"/>
    <col min="3" max="4" width="11.42578125" customWidth="1"/>
    <col min="5" max="5" width="12.7109375" bestFit="1" customWidth="1"/>
    <col min="6" max="9" width="11.42578125" customWidth="1"/>
    <col min="10" max="14" width="11.42578125" hidden="1" customWidth="1"/>
    <col min="15" max="16" width="11.42578125" customWidth="1"/>
    <col min="17" max="19" width="11.7109375" customWidth="1"/>
    <col min="20" max="20" width="18.7109375" bestFit="1" customWidth="1"/>
    <col min="21" max="21" width="14" customWidth="1"/>
    <col min="22" max="22" width="15.140625" bestFit="1" customWidth="1"/>
  </cols>
  <sheetData>
    <row r="1" spans="1:22" ht="21" x14ac:dyDescent="0.35">
      <c r="A1" s="632" t="s">
        <v>519</v>
      </c>
      <c r="B1" s="632"/>
      <c r="C1" s="632"/>
      <c r="D1" s="632"/>
      <c r="E1" s="632"/>
      <c r="F1" s="632"/>
      <c r="G1" s="632"/>
      <c r="H1" s="632"/>
      <c r="I1" s="632"/>
      <c r="J1" s="632"/>
      <c r="K1" s="632"/>
      <c r="L1" s="632"/>
      <c r="M1" s="632"/>
      <c r="N1" s="632"/>
      <c r="O1" s="632"/>
      <c r="P1" s="632"/>
      <c r="Q1" s="632"/>
      <c r="R1" s="632"/>
      <c r="S1" s="632"/>
      <c r="T1" s="632"/>
      <c r="U1" s="632"/>
      <c r="V1" s="632"/>
    </row>
    <row r="2" spans="1:22" ht="25.5" x14ac:dyDescent="0.25">
      <c r="A2" s="449" t="s">
        <v>520</v>
      </c>
      <c r="B2" s="449" t="s">
        <v>521</v>
      </c>
      <c r="C2" s="633" t="s">
        <v>522</v>
      </c>
      <c r="D2" s="634"/>
      <c r="E2" s="634"/>
      <c r="F2" s="634"/>
      <c r="G2" s="634"/>
      <c r="H2" s="634"/>
      <c r="I2" s="634"/>
      <c r="J2" s="634"/>
      <c r="K2" s="634"/>
      <c r="L2" s="634"/>
      <c r="M2" s="634"/>
      <c r="N2" s="634"/>
      <c r="O2" s="634"/>
      <c r="P2" s="634"/>
      <c r="Q2" s="634"/>
      <c r="R2" s="635"/>
      <c r="S2" s="449"/>
      <c r="T2" s="450" t="s">
        <v>523</v>
      </c>
      <c r="U2" s="450" t="s">
        <v>524</v>
      </c>
      <c r="V2" s="451" t="s">
        <v>525</v>
      </c>
    </row>
    <row r="3" spans="1:22" x14ac:dyDescent="0.25">
      <c r="A3" s="452"/>
      <c r="B3" s="453"/>
      <c r="C3" s="454" t="s">
        <v>526</v>
      </c>
      <c r="D3" s="454" t="s">
        <v>527</v>
      </c>
      <c r="E3" s="454" t="s">
        <v>528</v>
      </c>
      <c r="F3" s="454" t="s">
        <v>289</v>
      </c>
      <c r="G3" s="454" t="s">
        <v>529</v>
      </c>
      <c r="H3" s="454" t="s">
        <v>291</v>
      </c>
      <c r="I3" s="454" t="s">
        <v>530</v>
      </c>
      <c r="J3" s="454" t="s">
        <v>531</v>
      </c>
      <c r="K3" s="454" t="s">
        <v>532</v>
      </c>
      <c r="L3" s="454" t="s">
        <v>533</v>
      </c>
      <c r="M3" s="454" t="s">
        <v>534</v>
      </c>
      <c r="N3" s="454" t="s">
        <v>535</v>
      </c>
      <c r="O3" s="454" t="s">
        <v>531</v>
      </c>
      <c r="P3" s="454" t="s">
        <v>532</v>
      </c>
      <c r="Q3" s="454" t="s">
        <v>533</v>
      </c>
      <c r="R3" s="454" t="s">
        <v>534</v>
      </c>
      <c r="S3" s="454" t="s">
        <v>535</v>
      </c>
      <c r="T3" s="454"/>
      <c r="U3" s="454"/>
      <c r="V3" s="455"/>
    </row>
    <row r="4" spans="1:22" x14ac:dyDescent="0.25">
      <c r="A4" s="456" t="s">
        <v>536</v>
      </c>
      <c r="B4" s="457">
        <v>520020629481</v>
      </c>
      <c r="C4" s="458">
        <v>16262</v>
      </c>
      <c r="D4" s="458">
        <v>25912.46</v>
      </c>
      <c r="E4" s="458">
        <v>21533</v>
      </c>
      <c r="F4" s="458">
        <v>34792</v>
      </c>
      <c r="G4" s="458">
        <v>35246</v>
      </c>
      <c r="H4" s="458">
        <v>30137</v>
      </c>
      <c r="I4" s="458">
        <v>33146</v>
      </c>
      <c r="J4" s="458"/>
      <c r="K4" s="458"/>
      <c r="L4" s="458"/>
      <c r="M4" s="458"/>
      <c r="N4" s="458">
        <v>33146</v>
      </c>
      <c r="O4" s="459">
        <v>39475</v>
      </c>
      <c r="P4" s="458">
        <v>34628</v>
      </c>
      <c r="Q4" s="458">
        <v>36006</v>
      </c>
      <c r="R4" s="458">
        <v>30191</v>
      </c>
      <c r="S4" s="458">
        <v>26242</v>
      </c>
      <c r="T4" s="458">
        <f t="shared" ref="T4:T10" si="0">SUM(C4:S4)</f>
        <v>396716.45999999996</v>
      </c>
      <c r="U4" s="458">
        <f t="shared" ref="U4:U17" si="1">AVERAGE(C4:Q4)</f>
        <v>30934.859999999997</v>
      </c>
      <c r="V4" s="460">
        <v>42248</v>
      </c>
    </row>
    <row r="5" spans="1:22" x14ac:dyDescent="0.25">
      <c r="A5" s="456" t="s">
        <v>537</v>
      </c>
      <c r="B5" s="457">
        <v>520070354113</v>
      </c>
      <c r="C5" s="458">
        <v>11066</v>
      </c>
      <c r="D5" s="458">
        <v>13530</v>
      </c>
      <c r="E5" s="458">
        <v>11953</v>
      </c>
      <c r="F5" s="458">
        <v>12909</v>
      </c>
      <c r="G5" s="458">
        <v>12069</v>
      </c>
      <c r="H5" s="458">
        <v>10917</v>
      </c>
      <c r="I5" s="458">
        <v>9853</v>
      </c>
      <c r="J5" s="458"/>
      <c r="K5" s="458"/>
      <c r="L5" s="458"/>
      <c r="M5" s="458"/>
      <c r="N5" s="458">
        <v>9853</v>
      </c>
      <c r="O5" s="459">
        <v>12942</v>
      </c>
      <c r="P5" s="458">
        <v>12819</v>
      </c>
      <c r="Q5" s="458">
        <v>14418</v>
      </c>
      <c r="R5" s="458">
        <v>16682</v>
      </c>
      <c r="S5" s="458">
        <v>14920</v>
      </c>
      <c r="T5" s="458">
        <f t="shared" si="0"/>
        <v>163931</v>
      </c>
      <c r="U5" s="458">
        <f t="shared" si="1"/>
        <v>12029.90909090909</v>
      </c>
      <c r="V5" s="460">
        <v>42248</v>
      </c>
    </row>
    <row r="6" spans="1:22" x14ac:dyDescent="0.25">
      <c r="A6" s="456" t="s">
        <v>538</v>
      </c>
      <c r="B6" s="457">
        <v>520021103725</v>
      </c>
      <c r="C6" s="461">
        <v>3056</v>
      </c>
      <c r="D6" s="458">
        <v>115</v>
      </c>
      <c r="E6" s="458">
        <v>3268</v>
      </c>
      <c r="F6" s="458">
        <v>6468</v>
      </c>
      <c r="G6" s="458">
        <v>0</v>
      </c>
      <c r="H6" s="458">
        <v>0</v>
      </c>
      <c r="I6" s="458">
        <v>0</v>
      </c>
      <c r="J6" s="458"/>
      <c r="K6" s="458"/>
      <c r="L6" s="458"/>
      <c r="M6" s="458"/>
      <c r="N6" s="458">
        <v>0</v>
      </c>
      <c r="O6" s="459">
        <v>0</v>
      </c>
      <c r="P6" s="458">
        <v>0</v>
      </c>
      <c r="Q6" s="458">
        <v>1218</v>
      </c>
      <c r="R6" s="458">
        <v>121</v>
      </c>
      <c r="S6" s="458">
        <v>121</v>
      </c>
      <c r="T6" s="458">
        <f t="shared" si="0"/>
        <v>14367</v>
      </c>
      <c r="U6" s="458">
        <f t="shared" si="1"/>
        <v>1284.090909090909</v>
      </c>
      <c r="V6" s="460">
        <v>42248</v>
      </c>
    </row>
    <row r="7" spans="1:22" x14ac:dyDescent="0.25">
      <c r="A7" s="456" t="s">
        <v>539</v>
      </c>
      <c r="B7" s="457">
        <v>520020301485</v>
      </c>
      <c r="C7" s="461">
        <v>1865</v>
      </c>
      <c r="D7" s="458">
        <v>3992</v>
      </c>
      <c r="E7" s="458">
        <v>1947</v>
      </c>
      <c r="F7" s="458">
        <v>2014</v>
      </c>
      <c r="G7" s="458">
        <v>2215</v>
      </c>
      <c r="H7" s="458">
        <v>12143</v>
      </c>
      <c r="I7" s="458">
        <v>12756</v>
      </c>
      <c r="J7" s="458"/>
      <c r="K7" s="458"/>
      <c r="L7" s="458"/>
      <c r="M7" s="458"/>
      <c r="N7" s="458">
        <v>12756</v>
      </c>
      <c r="O7" s="462">
        <v>12253</v>
      </c>
      <c r="P7" s="461">
        <v>13550</v>
      </c>
      <c r="Q7" s="461">
        <v>15444</v>
      </c>
      <c r="R7" s="461">
        <v>15969</v>
      </c>
      <c r="S7" s="461">
        <v>14695</v>
      </c>
      <c r="T7" s="458">
        <f t="shared" si="0"/>
        <v>121599</v>
      </c>
      <c r="U7" s="458">
        <f t="shared" si="1"/>
        <v>8266.818181818182</v>
      </c>
      <c r="V7" s="460">
        <v>42248</v>
      </c>
    </row>
    <row r="8" spans="1:22" x14ac:dyDescent="0.25">
      <c r="A8" s="463" t="s">
        <v>540</v>
      </c>
      <c r="B8" s="464">
        <v>520160304115</v>
      </c>
      <c r="C8" s="461"/>
      <c r="D8" s="461"/>
      <c r="E8" s="461">
        <v>501</v>
      </c>
      <c r="F8" s="461">
        <v>3235</v>
      </c>
      <c r="G8" s="461">
        <v>5216</v>
      </c>
      <c r="H8" s="461">
        <v>9017</v>
      </c>
      <c r="I8" s="461">
        <v>9228</v>
      </c>
      <c r="J8" s="461"/>
      <c r="K8" s="461"/>
      <c r="L8" s="461"/>
      <c r="M8" s="461"/>
      <c r="N8" s="461">
        <v>9228</v>
      </c>
      <c r="O8" s="458">
        <v>9048</v>
      </c>
      <c r="P8" s="458">
        <v>9985</v>
      </c>
      <c r="Q8" s="458">
        <v>12830</v>
      </c>
      <c r="R8" s="458">
        <v>10522</v>
      </c>
      <c r="S8" s="458">
        <v>12492</v>
      </c>
      <c r="T8" s="458">
        <f t="shared" si="0"/>
        <v>91302</v>
      </c>
      <c r="U8" s="458">
        <f t="shared" si="1"/>
        <v>7587.5555555555557</v>
      </c>
      <c r="V8" s="465" t="s">
        <v>541</v>
      </c>
    </row>
    <row r="9" spans="1:22" x14ac:dyDescent="0.25">
      <c r="A9" s="456" t="s">
        <v>542</v>
      </c>
      <c r="B9" s="457">
        <v>520160305669</v>
      </c>
      <c r="C9" s="466"/>
      <c r="D9" s="458"/>
      <c r="E9" s="458">
        <v>33921</v>
      </c>
      <c r="F9" s="458">
        <v>34293</v>
      </c>
      <c r="G9" s="458">
        <v>52307</v>
      </c>
      <c r="H9" s="458">
        <v>62005</v>
      </c>
      <c r="I9" s="458">
        <v>67147</v>
      </c>
      <c r="J9" s="458"/>
      <c r="K9" s="458"/>
      <c r="L9" s="458"/>
      <c r="M9" s="458"/>
      <c r="N9" s="458">
        <v>67147</v>
      </c>
      <c r="O9" s="467">
        <v>27662</v>
      </c>
      <c r="P9" s="458">
        <v>14484</v>
      </c>
      <c r="Q9" s="458">
        <v>13978</v>
      </c>
      <c r="R9" s="458">
        <v>27712</v>
      </c>
      <c r="S9" s="458">
        <v>10181</v>
      </c>
      <c r="T9" s="458">
        <f t="shared" si="0"/>
        <v>410837</v>
      </c>
      <c r="U9" s="458">
        <f t="shared" si="1"/>
        <v>41438.222222222219</v>
      </c>
      <c r="V9" s="460">
        <v>42260</v>
      </c>
    </row>
    <row r="10" spans="1:22" x14ac:dyDescent="0.25">
      <c r="A10" s="468" t="s">
        <v>543</v>
      </c>
      <c r="B10" s="457">
        <v>520000907247</v>
      </c>
      <c r="C10" s="458">
        <v>317937</v>
      </c>
      <c r="D10" s="458">
        <v>327615</v>
      </c>
      <c r="E10" s="458">
        <v>467240</v>
      </c>
      <c r="F10" s="458">
        <v>537218</v>
      </c>
      <c r="G10" s="458">
        <v>235034</v>
      </c>
      <c r="H10" s="458">
        <v>345427</v>
      </c>
      <c r="I10" s="458">
        <v>401746</v>
      </c>
      <c r="J10" s="458"/>
      <c r="K10" s="458"/>
      <c r="L10" s="458"/>
      <c r="M10" s="458"/>
      <c r="N10" s="458">
        <v>401746</v>
      </c>
      <c r="O10" s="459">
        <v>434021</v>
      </c>
      <c r="P10" s="458">
        <v>400051</v>
      </c>
      <c r="Q10" s="458">
        <v>355279</v>
      </c>
      <c r="R10" s="458">
        <v>427965</v>
      </c>
      <c r="S10" s="458">
        <v>264814</v>
      </c>
      <c r="T10" s="458">
        <f t="shared" si="0"/>
        <v>4916093</v>
      </c>
      <c r="U10" s="458">
        <f t="shared" si="1"/>
        <v>383937.63636363635</v>
      </c>
      <c r="V10" s="460">
        <v>42259</v>
      </c>
    </row>
    <row r="11" spans="1:22" x14ac:dyDescent="0.25">
      <c r="A11" s="456" t="s">
        <v>544</v>
      </c>
      <c r="B11" s="457">
        <v>520060821813</v>
      </c>
      <c r="C11" s="458">
        <v>6375</v>
      </c>
      <c r="D11" s="458">
        <v>8839</v>
      </c>
      <c r="E11" s="458">
        <v>9164</v>
      </c>
      <c r="F11" s="458">
        <v>12226</v>
      </c>
      <c r="G11" s="458">
        <v>16372</v>
      </c>
      <c r="H11" s="458">
        <v>24459</v>
      </c>
      <c r="I11" s="458">
        <v>27870</v>
      </c>
      <c r="J11" s="458"/>
      <c r="K11" s="458"/>
      <c r="L11" s="458"/>
      <c r="M11" s="458"/>
      <c r="N11" s="458">
        <v>27870</v>
      </c>
      <c r="O11" s="462">
        <v>26586</v>
      </c>
      <c r="P11" s="458">
        <v>34717</v>
      </c>
      <c r="Q11" s="458">
        <v>25388</v>
      </c>
      <c r="R11" s="458">
        <v>17258</v>
      </c>
      <c r="S11" s="458">
        <v>8659</v>
      </c>
      <c r="T11" s="458">
        <f>SUM(D11:S11)</f>
        <v>239408</v>
      </c>
      <c r="U11" s="458">
        <f t="shared" si="1"/>
        <v>19987.81818181818</v>
      </c>
      <c r="V11" s="460">
        <v>42259</v>
      </c>
    </row>
    <row r="12" spans="1:22" x14ac:dyDescent="0.25">
      <c r="A12" s="456" t="s">
        <v>545</v>
      </c>
      <c r="B12" s="457">
        <v>520140108361</v>
      </c>
      <c r="C12" s="458">
        <v>29100</v>
      </c>
      <c r="D12" s="458">
        <v>25194</v>
      </c>
      <c r="E12" s="458">
        <v>26631</v>
      </c>
      <c r="F12" s="458">
        <v>27764</v>
      </c>
      <c r="G12" s="458">
        <v>27765</v>
      </c>
      <c r="H12" s="458">
        <v>27451</v>
      </c>
      <c r="I12" s="458">
        <v>28814</v>
      </c>
      <c r="J12" s="458"/>
      <c r="K12" s="458"/>
      <c r="L12" s="458"/>
      <c r="M12" s="458"/>
      <c r="N12" s="458">
        <v>28814</v>
      </c>
      <c r="O12" s="458">
        <v>27318</v>
      </c>
      <c r="P12" s="459">
        <v>28621</v>
      </c>
      <c r="Q12" s="458">
        <v>25592</v>
      </c>
      <c r="R12" s="458">
        <v>25332</v>
      </c>
      <c r="S12" s="458">
        <v>31841</v>
      </c>
      <c r="T12" s="458">
        <f t="shared" ref="T12:T17" si="2">SUM(C12:S12)</f>
        <v>360237</v>
      </c>
      <c r="U12" s="458">
        <f t="shared" si="1"/>
        <v>27551.272727272728</v>
      </c>
      <c r="V12" s="460">
        <v>42259</v>
      </c>
    </row>
    <row r="13" spans="1:22" x14ac:dyDescent="0.25">
      <c r="A13" s="456" t="s">
        <v>546</v>
      </c>
      <c r="B13" s="457">
        <v>520000905848</v>
      </c>
      <c r="C13" s="458">
        <v>11930</v>
      </c>
      <c r="D13" s="458">
        <v>12012</v>
      </c>
      <c r="E13" s="458">
        <v>11270</v>
      </c>
      <c r="F13" s="458">
        <v>10980</v>
      </c>
      <c r="G13" s="458">
        <v>9296</v>
      </c>
      <c r="H13" s="458">
        <v>9776</v>
      </c>
      <c r="I13" s="458">
        <v>10238</v>
      </c>
      <c r="J13" s="458"/>
      <c r="K13" s="458"/>
      <c r="L13" s="458"/>
      <c r="M13" s="458"/>
      <c r="N13" s="458"/>
      <c r="O13" s="458">
        <v>10437</v>
      </c>
      <c r="P13" s="459">
        <v>10692</v>
      </c>
      <c r="Q13" s="462">
        <v>14160</v>
      </c>
      <c r="R13" s="462">
        <v>14110</v>
      </c>
      <c r="S13" s="462">
        <v>12186</v>
      </c>
      <c r="T13" s="458">
        <f t="shared" si="2"/>
        <v>137087</v>
      </c>
      <c r="U13" s="458">
        <f t="shared" si="1"/>
        <v>11079.1</v>
      </c>
      <c r="V13" s="460">
        <v>42259</v>
      </c>
    </row>
    <row r="14" spans="1:22" x14ac:dyDescent="0.25">
      <c r="A14" s="456" t="s">
        <v>547</v>
      </c>
      <c r="B14" s="457">
        <v>520020628662</v>
      </c>
      <c r="C14" s="458">
        <v>11105</v>
      </c>
      <c r="D14" s="458">
        <v>12032</v>
      </c>
      <c r="E14" s="458">
        <v>10287</v>
      </c>
      <c r="F14" s="458">
        <v>14929</v>
      </c>
      <c r="G14" s="458">
        <v>14003</v>
      </c>
      <c r="H14" s="458">
        <v>13840</v>
      </c>
      <c r="I14" s="458">
        <v>13026</v>
      </c>
      <c r="J14" s="458"/>
      <c r="K14" s="458"/>
      <c r="L14" s="458"/>
      <c r="M14" s="458"/>
      <c r="N14" s="458">
        <v>13026</v>
      </c>
      <c r="O14" s="458">
        <v>13088</v>
      </c>
      <c r="P14" s="458">
        <v>13743</v>
      </c>
      <c r="Q14" s="458">
        <v>16318</v>
      </c>
      <c r="R14" s="458">
        <v>16491</v>
      </c>
      <c r="S14" s="458">
        <v>17158</v>
      </c>
      <c r="T14" s="458">
        <f t="shared" si="2"/>
        <v>179046</v>
      </c>
      <c r="U14" s="458">
        <f t="shared" si="1"/>
        <v>13217.90909090909</v>
      </c>
      <c r="V14" s="460">
        <v>42237</v>
      </c>
    </row>
    <row r="15" spans="1:22" x14ac:dyDescent="0.25">
      <c r="A15" s="456" t="s">
        <v>548</v>
      </c>
      <c r="B15" s="457">
        <v>520000921738</v>
      </c>
      <c r="C15" s="458">
        <v>115</v>
      </c>
      <c r="D15" s="458">
        <v>161.22999999999999</v>
      </c>
      <c r="E15" s="458">
        <v>397</v>
      </c>
      <c r="F15" s="458">
        <v>1687</v>
      </c>
      <c r="G15" s="458">
        <v>2354</v>
      </c>
      <c r="H15" s="458">
        <v>3677</v>
      </c>
      <c r="I15" s="458">
        <v>3342</v>
      </c>
      <c r="J15" s="458"/>
      <c r="K15" s="458"/>
      <c r="L15" s="458"/>
      <c r="M15" s="458"/>
      <c r="N15" s="458">
        <v>3342</v>
      </c>
      <c r="O15" s="458">
        <v>2344</v>
      </c>
      <c r="P15" s="458">
        <v>3740</v>
      </c>
      <c r="Q15" s="458">
        <v>3488</v>
      </c>
      <c r="R15" s="458">
        <v>2609</v>
      </c>
      <c r="S15" s="458">
        <v>474</v>
      </c>
      <c r="T15" s="458">
        <f t="shared" si="2"/>
        <v>27730.23</v>
      </c>
      <c r="U15" s="458">
        <f t="shared" si="1"/>
        <v>2240.6572727272728</v>
      </c>
      <c r="V15" s="460">
        <v>42239</v>
      </c>
    </row>
    <row r="16" spans="1:22" x14ac:dyDescent="0.25">
      <c r="A16" s="456" t="s">
        <v>549</v>
      </c>
      <c r="B16" s="457">
        <v>520030127351</v>
      </c>
      <c r="C16" s="458">
        <v>10655</v>
      </c>
      <c r="D16" s="458">
        <v>13206</v>
      </c>
      <c r="E16" s="458">
        <v>14933</v>
      </c>
      <c r="F16" s="458">
        <v>17423</v>
      </c>
      <c r="G16" s="458">
        <v>15886</v>
      </c>
      <c r="H16" s="458">
        <v>18337</v>
      </c>
      <c r="I16" s="458">
        <v>17465</v>
      </c>
      <c r="J16" s="458"/>
      <c r="K16" s="458"/>
      <c r="L16" s="458"/>
      <c r="M16" s="458"/>
      <c r="N16" s="458"/>
      <c r="O16" s="458">
        <v>21073</v>
      </c>
      <c r="P16" s="458">
        <v>18206</v>
      </c>
      <c r="Q16" s="458">
        <v>22607</v>
      </c>
      <c r="R16" s="458">
        <v>14240</v>
      </c>
      <c r="S16" s="458">
        <v>19067</v>
      </c>
      <c r="T16" s="458">
        <f t="shared" si="2"/>
        <v>203098</v>
      </c>
      <c r="U16" s="458">
        <f t="shared" si="1"/>
        <v>16979.099999999999</v>
      </c>
      <c r="V16" s="460">
        <v>42240</v>
      </c>
    </row>
    <row r="17" spans="1:22" x14ac:dyDescent="0.25">
      <c r="A17" s="456" t="s">
        <v>550</v>
      </c>
      <c r="B17" s="457">
        <v>520040121530</v>
      </c>
      <c r="C17" s="458">
        <v>7589</v>
      </c>
      <c r="D17" s="458">
        <v>4376</v>
      </c>
      <c r="E17" s="458">
        <v>3139</v>
      </c>
      <c r="F17" s="458">
        <v>2751</v>
      </c>
      <c r="G17" s="458">
        <v>2553</v>
      </c>
      <c r="H17" s="458">
        <v>10527</v>
      </c>
      <c r="I17" s="458">
        <v>10274</v>
      </c>
      <c r="J17" s="458"/>
      <c r="K17" s="458"/>
      <c r="L17" s="458"/>
      <c r="M17" s="458"/>
      <c r="N17" s="458">
        <v>10274</v>
      </c>
      <c r="O17" s="458">
        <v>11164</v>
      </c>
      <c r="P17" s="458">
        <v>7961</v>
      </c>
      <c r="Q17" s="458">
        <v>9299</v>
      </c>
      <c r="R17" s="458">
        <v>12497</v>
      </c>
      <c r="S17" s="458">
        <v>16184</v>
      </c>
      <c r="T17" s="458">
        <f t="shared" si="2"/>
        <v>108588</v>
      </c>
      <c r="U17" s="458">
        <f t="shared" si="1"/>
        <v>7264.272727272727</v>
      </c>
      <c r="V17" s="460">
        <v>42240</v>
      </c>
    </row>
    <row r="18" spans="1:22" x14ac:dyDescent="0.25">
      <c r="P18" s="469"/>
      <c r="Q18" s="469"/>
      <c r="R18" s="469"/>
      <c r="S18" s="469"/>
      <c r="T18" s="470"/>
    </row>
    <row r="19" spans="1:22" x14ac:dyDescent="0.25">
      <c r="A19" s="471" t="s">
        <v>551</v>
      </c>
      <c r="C19" s="467">
        <f>SUM(C4:C18)</f>
        <v>427055</v>
      </c>
      <c r="D19" s="467">
        <f>SUM(D4:D18)</f>
        <v>446984.69</v>
      </c>
      <c r="E19" s="467">
        <f>SUM(E4:E17)</f>
        <v>616184</v>
      </c>
      <c r="F19" s="467">
        <f>SUM(F4:F17)</f>
        <v>718689</v>
      </c>
      <c r="G19" s="467">
        <f>SUM(G4:G17)</f>
        <v>430316</v>
      </c>
      <c r="H19" s="467">
        <f>SUM(H4:H17)</f>
        <v>577713</v>
      </c>
      <c r="I19" s="467">
        <f>SUM(I4:I17)</f>
        <v>644905</v>
      </c>
      <c r="O19" s="467">
        <f>SUM(O4:O18)</f>
        <v>647411</v>
      </c>
      <c r="P19" s="467">
        <f>SUM(P4:P18)</f>
        <v>603197</v>
      </c>
      <c r="Q19" s="467">
        <f>SUM(Q4:Q18)</f>
        <v>566025</v>
      </c>
      <c r="R19" s="467">
        <f>SUM(R4:R18)</f>
        <v>631699</v>
      </c>
      <c r="S19" s="467">
        <f>SUM(S4:S18)</f>
        <v>449034</v>
      </c>
    </row>
    <row r="20" spans="1:22" x14ac:dyDescent="0.25">
      <c r="A20" s="471"/>
      <c r="C20" s="467"/>
      <c r="D20" s="467"/>
      <c r="E20" s="467"/>
      <c r="F20" s="467"/>
      <c r="G20" s="467"/>
      <c r="H20" s="467"/>
      <c r="I20" s="467"/>
      <c r="O20" s="467"/>
      <c r="P20" s="467"/>
      <c r="Q20" s="467"/>
      <c r="R20" s="467"/>
      <c r="S20" s="467"/>
      <c r="T20" s="467">
        <f>SUM(C19:S19)</f>
        <v>6759212.6899999995</v>
      </c>
    </row>
    <row r="21" spans="1:22" x14ac:dyDescent="0.25">
      <c r="J21" s="5"/>
      <c r="K21" s="5"/>
      <c r="L21" s="5"/>
      <c r="M21" s="5"/>
      <c r="N21" s="5"/>
      <c r="O21" s="5"/>
      <c r="P21" s="636"/>
      <c r="Q21" s="636"/>
      <c r="R21" s="6"/>
      <c r="S21" s="6"/>
      <c r="T21" s="472"/>
    </row>
    <row r="22" spans="1:22" x14ac:dyDescent="0.25">
      <c r="B22" t="s">
        <v>552</v>
      </c>
    </row>
    <row r="25" spans="1:22" ht="21" x14ac:dyDescent="0.35">
      <c r="A25" s="632" t="s">
        <v>553</v>
      </c>
      <c r="B25" s="632"/>
      <c r="C25" s="632"/>
      <c r="D25" s="632"/>
      <c r="E25" s="632"/>
      <c r="F25" s="632"/>
      <c r="G25" s="632"/>
      <c r="H25" s="632"/>
      <c r="I25" s="632"/>
      <c r="J25" s="632"/>
      <c r="K25" s="632"/>
      <c r="L25" s="632"/>
      <c r="M25" s="632"/>
      <c r="N25" s="632"/>
      <c r="O25" s="632"/>
      <c r="P25" s="632"/>
      <c r="Q25" s="632"/>
      <c r="R25" s="632"/>
      <c r="S25" s="632"/>
      <c r="T25" s="632"/>
      <c r="U25" s="632"/>
      <c r="V25" s="632"/>
    </row>
    <row r="26" spans="1:22" ht="25.5" x14ac:dyDescent="0.25">
      <c r="A26" s="449" t="s">
        <v>520</v>
      </c>
      <c r="B26" s="449" t="s">
        <v>521</v>
      </c>
      <c r="C26" s="633" t="s">
        <v>522</v>
      </c>
      <c r="D26" s="634"/>
      <c r="E26" s="634"/>
      <c r="F26" s="634"/>
      <c r="G26" s="634"/>
      <c r="H26" s="634"/>
      <c r="I26" s="634"/>
      <c r="J26" s="634"/>
      <c r="K26" s="634"/>
      <c r="L26" s="634"/>
      <c r="M26" s="634"/>
      <c r="N26" s="634"/>
      <c r="O26" s="634"/>
      <c r="P26" s="634"/>
      <c r="Q26" s="634"/>
      <c r="R26" s="635"/>
      <c r="S26" s="449"/>
      <c r="T26" s="450" t="s">
        <v>523</v>
      </c>
      <c r="U26" s="450" t="s">
        <v>524</v>
      </c>
      <c r="V26" s="451" t="s">
        <v>525</v>
      </c>
    </row>
    <row r="27" spans="1:22" x14ac:dyDescent="0.25">
      <c r="A27" s="452"/>
      <c r="B27" s="453"/>
      <c r="C27" s="454" t="s">
        <v>526</v>
      </c>
      <c r="D27" s="454" t="s">
        <v>527</v>
      </c>
      <c r="E27" s="454" t="s">
        <v>528</v>
      </c>
      <c r="F27" s="454" t="s">
        <v>289</v>
      </c>
      <c r="G27" s="454" t="s">
        <v>529</v>
      </c>
      <c r="H27" s="454" t="s">
        <v>291</v>
      </c>
      <c r="I27" s="454" t="s">
        <v>530</v>
      </c>
      <c r="J27" s="454" t="s">
        <v>531</v>
      </c>
      <c r="K27" s="454" t="s">
        <v>532</v>
      </c>
      <c r="L27" s="454" t="s">
        <v>533</v>
      </c>
      <c r="M27" s="454" t="s">
        <v>534</v>
      </c>
      <c r="N27" s="454" t="s">
        <v>535</v>
      </c>
      <c r="O27" s="454" t="s">
        <v>531</v>
      </c>
      <c r="P27" s="454" t="s">
        <v>532</v>
      </c>
      <c r="Q27" s="454" t="s">
        <v>533</v>
      </c>
      <c r="R27" s="454" t="s">
        <v>534</v>
      </c>
      <c r="S27" s="454" t="s">
        <v>535</v>
      </c>
      <c r="T27" s="454"/>
      <c r="U27" s="454"/>
      <c r="V27" s="455"/>
    </row>
    <row r="28" spans="1:22" x14ac:dyDescent="0.25">
      <c r="A28" s="456" t="s">
        <v>536</v>
      </c>
      <c r="B28" s="457">
        <v>520020629481</v>
      </c>
      <c r="C28" s="458">
        <v>22054</v>
      </c>
      <c r="D28" s="458">
        <v>30496</v>
      </c>
      <c r="E28" s="458">
        <v>28589</v>
      </c>
      <c r="F28" s="458">
        <v>51878</v>
      </c>
      <c r="G28" s="458">
        <v>41709</v>
      </c>
      <c r="H28" s="458">
        <v>38380</v>
      </c>
      <c r="I28" s="458">
        <v>48154</v>
      </c>
      <c r="J28" s="458"/>
      <c r="K28" s="458"/>
      <c r="L28" s="458"/>
      <c r="M28" s="458"/>
      <c r="N28" s="458"/>
      <c r="O28" s="459">
        <v>41370</v>
      </c>
      <c r="P28" s="458"/>
      <c r="Q28" s="458"/>
      <c r="R28" s="458"/>
      <c r="S28" s="458"/>
      <c r="T28" s="458">
        <f>SUM(C28:S28)</f>
        <v>302630</v>
      </c>
      <c r="U28" s="458">
        <f t="shared" ref="U28:U41" si="3">AVERAGE(C28:Q28)</f>
        <v>37828.75</v>
      </c>
      <c r="V28" s="460">
        <v>42979</v>
      </c>
    </row>
    <row r="29" spans="1:22" x14ac:dyDescent="0.25">
      <c r="A29" s="456" t="s">
        <v>537</v>
      </c>
      <c r="B29" s="457">
        <v>520070354113</v>
      </c>
      <c r="C29" s="458">
        <v>14139</v>
      </c>
      <c r="D29" s="458">
        <v>14841</v>
      </c>
      <c r="E29" s="458">
        <v>14788</v>
      </c>
      <c r="F29" s="458">
        <v>16163</v>
      </c>
      <c r="G29" s="458">
        <v>14617</v>
      </c>
      <c r="H29" s="458">
        <v>13925</v>
      </c>
      <c r="I29" s="458">
        <v>15174</v>
      </c>
      <c r="J29" s="458"/>
      <c r="K29" s="458"/>
      <c r="L29" s="458"/>
      <c r="M29" s="458"/>
      <c r="N29" s="458"/>
      <c r="O29" s="459">
        <v>17425</v>
      </c>
      <c r="P29" s="458"/>
      <c r="Q29" s="458"/>
      <c r="R29" s="458"/>
      <c r="S29" s="458"/>
      <c r="T29" s="458">
        <f t="shared" ref="T29:T34" si="4">SUM(C29:S29)</f>
        <v>121072</v>
      </c>
      <c r="U29" s="458">
        <f t="shared" si="3"/>
        <v>15134</v>
      </c>
      <c r="V29" s="460">
        <v>42979</v>
      </c>
    </row>
    <row r="30" spans="1:22" x14ac:dyDescent="0.25">
      <c r="A30" s="456" t="s">
        <v>538</v>
      </c>
      <c r="B30" s="457">
        <v>520021103725</v>
      </c>
      <c r="C30" s="461">
        <v>122</v>
      </c>
      <c r="D30" s="458">
        <v>126</v>
      </c>
      <c r="E30" s="458">
        <v>129</v>
      </c>
      <c r="F30" s="458">
        <v>129</v>
      </c>
      <c r="G30" s="458">
        <v>128</v>
      </c>
      <c r="H30" s="458">
        <v>128</v>
      </c>
      <c r="I30" s="458">
        <v>128</v>
      </c>
      <c r="J30" s="458"/>
      <c r="K30" s="458"/>
      <c r="L30" s="458"/>
      <c r="M30" s="458"/>
      <c r="N30" s="458"/>
      <c r="O30" s="459">
        <v>127</v>
      </c>
      <c r="P30" s="458"/>
      <c r="Q30" s="458"/>
      <c r="R30" s="458"/>
      <c r="S30" s="458"/>
      <c r="T30" s="458">
        <f t="shared" si="4"/>
        <v>1017</v>
      </c>
      <c r="U30" s="458">
        <f t="shared" si="3"/>
        <v>127.125</v>
      </c>
      <c r="V30" s="460">
        <v>42979</v>
      </c>
    </row>
    <row r="31" spans="1:22" x14ac:dyDescent="0.25">
      <c r="A31" s="456" t="s">
        <v>539</v>
      </c>
      <c r="B31" s="457">
        <v>520020301485</v>
      </c>
      <c r="C31" s="461">
        <v>12002</v>
      </c>
      <c r="D31" s="458">
        <v>14870</v>
      </c>
      <c r="E31" s="458">
        <v>15256</v>
      </c>
      <c r="F31" s="458">
        <v>16436</v>
      </c>
      <c r="G31" s="458">
        <v>13692</v>
      </c>
      <c r="H31" s="458">
        <v>12417</v>
      </c>
      <c r="I31" s="458">
        <v>13178</v>
      </c>
      <c r="J31" s="458"/>
      <c r="K31" s="458"/>
      <c r="L31" s="458"/>
      <c r="M31" s="458"/>
      <c r="N31" s="458"/>
      <c r="O31" s="462">
        <v>11041</v>
      </c>
      <c r="P31" s="461"/>
      <c r="Q31" s="461"/>
      <c r="R31" s="461"/>
      <c r="S31" s="461"/>
      <c r="T31" s="458">
        <f t="shared" si="4"/>
        <v>108892</v>
      </c>
      <c r="U31" s="458">
        <f t="shared" si="3"/>
        <v>13611.5</v>
      </c>
      <c r="V31" s="460">
        <v>42979</v>
      </c>
    </row>
    <row r="32" spans="1:22" x14ac:dyDescent="0.25">
      <c r="A32" s="463" t="s">
        <v>540</v>
      </c>
      <c r="B32" s="464">
        <v>520160304115</v>
      </c>
      <c r="C32" s="461">
        <v>12266</v>
      </c>
      <c r="D32" s="461">
        <v>12835</v>
      </c>
      <c r="E32" s="461">
        <v>22046</v>
      </c>
      <c r="F32" s="461">
        <v>8615</v>
      </c>
      <c r="G32" s="461">
        <v>10147</v>
      </c>
      <c r="H32" s="461">
        <v>8465</v>
      </c>
      <c r="I32" s="461">
        <v>11980</v>
      </c>
      <c r="J32" s="461"/>
      <c r="K32" s="461"/>
      <c r="L32" s="461"/>
      <c r="M32" s="461"/>
      <c r="N32" s="461"/>
      <c r="O32" s="458">
        <v>10279</v>
      </c>
      <c r="P32" s="458"/>
      <c r="Q32" s="458"/>
      <c r="R32" s="458"/>
      <c r="S32" s="458"/>
      <c r="T32" s="458">
        <f t="shared" si="4"/>
        <v>96633</v>
      </c>
      <c r="U32" s="458">
        <f t="shared" si="3"/>
        <v>12079.125</v>
      </c>
      <c r="V32" s="460">
        <v>42979</v>
      </c>
    </row>
    <row r="33" spans="1:22" x14ac:dyDescent="0.25">
      <c r="A33" s="456" t="s">
        <v>542</v>
      </c>
      <c r="B33" s="457">
        <v>520160305669</v>
      </c>
      <c r="C33" s="466">
        <v>10585</v>
      </c>
      <c r="D33" s="458">
        <v>11043</v>
      </c>
      <c r="E33" s="458">
        <v>59022</v>
      </c>
      <c r="F33" s="458">
        <v>55970</v>
      </c>
      <c r="G33" s="458">
        <v>69554</v>
      </c>
      <c r="H33" s="458">
        <v>77198</v>
      </c>
      <c r="I33" s="458">
        <v>75188</v>
      </c>
      <c r="J33" s="458"/>
      <c r="K33" s="458"/>
      <c r="L33" s="458"/>
      <c r="M33" s="458"/>
      <c r="N33" s="458"/>
      <c r="O33" s="458">
        <v>47883</v>
      </c>
      <c r="P33" s="473"/>
      <c r="Q33" s="458"/>
      <c r="R33" s="458"/>
      <c r="S33" s="458"/>
      <c r="T33" s="458">
        <f t="shared" si="4"/>
        <v>406443</v>
      </c>
      <c r="U33" s="458">
        <f t="shared" si="3"/>
        <v>50805.375</v>
      </c>
      <c r="V33" s="460">
        <v>42991</v>
      </c>
    </row>
    <row r="34" spans="1:22" x14ac:dyDescent="0.25">
      <c r="A34" s="468" t="s">
        <v>543</v>
      </c>
      <c r="B34" s="457">
        <v>520000907247</v>
      </c>
      <c r="C34" s="458">
        <v>333066</v>
      </c>
      <c r="D34" s="458">
        <v>234682</v>
      </c>
      <c r="E34" s="458">
        <v>779202</v>
      </c>
      <c r="F34" s="458">
        <v>402993</v>
      </c>
      <c r="G34" s="458">
        <v>549259</v>
      </c>
      <c r="H34" s="458">
        <v>422000</v>
      </c>
      <c r="I34" s="458">
        <v>437094</v>
      </c>
      <c r="J34" s="458"/>
      <c r="K34" s="458"/>
      <c r="L34" s="458"/>
      <c r="M34" s="458"/>
      <c r="N34" s="458"/>
      <c r="O34" s="458">
        <v>541793</v>
      </c>
      <c r="P34" s="473"/>
      <c r="Q34" s="458"/>
      <c r="R34" s="458"/>
      <c r="S34" s="458"/>
      <c r="T34" s="458">
        <f t="shared" si="4"/>
        <v>3700089</v>
      </c>
      <c r="U34" s="458">
        <f t="shared" si="3"/>
        <v>462511.125</v>
      </c>
      <c r="V34" s="460">
        <v>42990</v>
      </c>
    </row>
    <row r="35" spans="1:22" x14ac:dyDescent="0.25">
      <c r="A35" s="456" t="s">
        <v>544</v>
      </c>
      <c r="B35" s="457">
        <v>520060821813</v>
      </c>
      <c r="C35" s="458">
        <v>7704</v>
      </c>
      <c r="D35" s="458">
        <v>7623</v>
      </c>
      <c r="E35" s="458">
        <v>11059</v>
      </c>
      <c r="F35" s="458">
        <v>14157</v>
      </c>
      <c r="G35" s="458">
        <v>22843</v>
      </c>
      <c r="H35" s="458">
        <v>29325</v>
      </c>
      <c r="I35" s="458">
        <v>20094</v>
      </c>
      <c r="J35" s="458"/>
      <c r="K35" s="458"/>
      <c r="L35" s="458"/>
      <c r="M35" s="458"/>
      <c r="N35" s="458"/>
      <c r="O35" s="458">
        <v>36863</v>
      </c>
      <c r="P35" s="473"/>
      <c r="Q35" s="458"/>
      <c r="R35" s="458"/>
      <c r="S35" s="458"/>
      <c r="T35" s="458">
        <f>SUM(D35:S35)</f>
        <v>141964</v>
      </c>
      <c r="U35" s="458">
        <f t="shared" si="3"/>
        <v>18708.5</v>
      </c>
      <c r="V35" s="460">
        <v>42990</v>
      </c>
    </row>
    <row r="36" spans="1:22" x14ac:dyDescent="0.25">
      <c r="A36" s="456" t="s">
        <v>545</v>
      </c>
      <c r="B36" s="457">
        <v>520140108361</v>
      </c>
      <c r="C36" s="458">
        <v>27515</v>
      </c>
      <c r="D36" s="458">
        <v>33625</v>
      </c>
      <c r="E36" s="458">
        <v>38786</v>
      </c>
      <c r="F36" s="458">
        <v>36666</v>
      </c>
      <c r="G36" s="458">
        <v>34194</v>
      </c>
      <c r="H36" s="458">
        <v>33151</v>
      </c>
      <c r="I36" s="458">
        <v>33087</v>
      </c>
      <c r="J36" s="458"/>
      <c r="K36" s="458"/>
      <c r="L36" s="458"/>
      <c r="M36" s="458"/>
      <c r="N36" s="458"/>
      <c r="O36" s="459">
        <v>37236</v>
      </c>
      <c r="P36" s="473"/>
      <c r="Q36" s="458"/>
      <c r="R36" s="458"/>
      <c r="S36" s="458"/>
      <c r="T36" s="458">
        <f t="shared" ref="T36:T41" si="5">SUM(C36:S36)</f>
        <v>274260</v>
      </c>
      <c r="U36" s="458">
        <f t="shared" si="3"/>
        <v>34282.5</v>
      </c>
      <c r="V36" s="460">
        <v>42990</v>
      </c>
    </row>
    <row r="37" spans="1:22" x14ac:dyDescent="0.25">
      <c r="A37" s="456" t="s">
        <v>546</v>
      </c>
      <c r="B37" s="457">
        <v>520000905848</v>
      </c>
      <c r="C37" s="458">
        <v>12642</v>
      </c>
      <c r="D37" s="458">
        <v>12343</v>
      </c>
      <c r="E37" s="458">
        <v>15228</v>
      </c>
      <c r="F37" s="458">
        <v>12326</v>
      </c>
      <c r="G37" s="458">
        <v>10917</v>
      </c>
      <c r="H37" s="458">
        <v>10684</v>
      </c>
      <c r="I37" s="458">
        <v>10371</v>
      </c>
      <c r="J37" s="458"/>
      <c r="K37" s="458"/>
      <c r="L37" s="458"/>
      <c r="M37" s="458"/>
      <c r="N37" s="458"/>
      <c r="O37" s="459">
        <v>10629</v>
      </c>
      <c r="P37" s="473"/>
      <c r="Q37" s="462"/>
      <c r="R37" s="462"/>
      <c r="S37" s="462"/>
      <c r="T37" s="458">
        <f t="shared" si="5"/>
        <v>95140</v>
      </c>
      <c r="U37" s="458">
        <f t="shared" si="3"/>
        <v>11892.5</v>
      </c>
      <c r="V37" s="460">
        <v>42990</v>
      </c>
    </row>
    <row r="38" spans="1:22" x14ac:dyDescent="0.25">
      <c r="A38" s="456" t="s">
        <v>547</v>
      </c>
      <c r="B38" s="457">
        <v>520020628662</v>
      </c>
      <c r="C38" s="458">
        <v>13184</v>
      </c>
      <c r="D38" s="458">
        <v>14461</v>
      </c>
      <c r="E38" s="458">
        <v>12262</v>
      </c>
      <c r="F38" s="458">
        <v>15038</v>
      </c>
      <c r="G38" s="458">
        <v>15209</v>
      </c>
      <c r="H38" s="458">
        <v>14845</v>
      </c>
      <c r="I38" s="458">
        <v>12293</v>
      </c>
      <c r="J38" s="458"/>
      <c r="K38" s="458"/>
      <c r="L38" s="458"/>
      <c r="M38" s="458"/>
      <c r="N38" s="458"/>
      <c r="O38" s="458">
        <v>10627</v>
      </c>
      <c r="P38" s="458"/>
      <c r="Q38" s="458"/>
      <c r="R38" s="458"/>
      <c r="S38" s="458"/>
      <c r="T38" s="458">
        <f t="shared" si="5"/>
        <v>107919</v>
      </c>
      <c r="U38" s="458">
        <f t="shared" si="3"/>
        <v>13489.875</v>
      </c>
      <c r="V38" s="460">
        <v>42968</v>
      </c>
    </row>
    <row r="39" spans="1:22" x14ac:dyDescent="0.25">
      <c r="A39" s="456" t="s">
        <v>548</v>
      </c>
      <c r="B39" s="457">
        <v>520000921738</v>
      </c>
      <c r="C39" s="458">
        <v>278</v>
      </c>
      <c r="D39" s="458">
        <v>280</v>
      </c>
      <c r="E39" s="458">
        <v>460</v>
      </c>
      <c r="F39" s="458">
        <v>596</v>
      </c>
      <c r="G39" s="458">
        <v>1313</v>
      </c>
      <c r="H39" s="458">
        <v>3879</v>
      </c>
      <c r="I39" s="458">
        <v>7730</v>
      </c>
      <c r="J39" s="458"/>
      <c r="K39" s="458"/>
      <c r="L39" s="458"/>
      <c r="M39" s="458"/>
      <c r="N39" s="458"/>
      <c r="O39" s="458">
        <v>8058</v>
      </c>
      <c r="P39" s="458"/>
      <c r="Q39" s="458"/>
      <c r="R39" s="458"/>
      <c r="S39" s="458"/>
      <c r="T39" s="458">
        <f t="shared" si="5"/>
        <v>22594</v>
      </c>
      <c r="U39" s="458">
        <f t="shared" si="3"/>
        <v>2824.25</v>
      </c>
      <c r="V39" s="460">
        <v>42970</v>
      </c>
    </row>
    <row r="40" spans="1:22" x14ac:dyDescent="0.25">
      <c r="A40" s="456" t="s">
        <v>549</v>
      </c>
      <c r="B40" s="457">
        <v>520030127351</v>
      </c>
      <c r="C40" s="458">
        <v>20832</v>
      </c>
      <c r="D40" s="458">
        <v>23768</v>
      </c>
      <c r="E40" s="458">
        <v>20775</v>
      </c>
      <c r="F40" s="458">
        <v>23070</v>
      </c>
      <c r="G40" s="458">
        <v>24879</v>
      </c>
      <c r="H40" s="458">
        <v>21892</v>
      </c>
      <c r="I40" s="458">
        <v>24817</v>
      </c>
      <c r="J40" s="458"/>
      <c r="K40" s="458"/>
      <c r="L40" s="458"/>
      <c r="M40" s="458"/>
      <c r="N40" s="458"/>
      <c r="O40" s="458">
        <v>23135</v>
      </c>
      <c r="P40" s="458"/>
      <c r="Q40" s="458"/>
      <c r="R40" s="458"/>
      <c r="S40" s="458"/>
      <c r="T40" s="458">
        <f t="shared" si="5"/>
        <v>183168</v>
      </c>
      <c r="U40" s="458">
        <f t="shared" si="3"/>
        <v>22896</v>
      </c>
      <c r="V40" s="460">
        <v>42971</v>
      </c>
    </row>
    <row r="41" spans="1:22" x14ac:dyDescent="0.25">
      <c r="A41" s="456" t="s">
        <v>550</v>
      </c>
      <c r="B41" s="457">
        <v>520040121530</v>
      </c>
      <c r="C41" s="458">
        <v>16807</v>
      </c>
      <c r="D41" s="458">
        <v>19862</v>
      </c>
      <c r="E41" s="458">
        <v>16598</v>
      </c>
      <c r="F41" s="458">
        <v>17426</v>
      </c>
      <c r="G41" s="458">
        <v>19003</v>
      </c>
      <c r="H41" s="458">
        <v>15517</v>
      </c>
      <c r="I41" s="458">
        <v>14223</v>
      </c>
      <c r="J41" s="458"/>
      <c r="K41" s="458"/>
      <c r="L41" s="458"/>
      <c r="M41" s="458"/>
      <c r="N41" s="458"/>
      <c r="O41" s="458">
        <v>14837</v>
      </c>
      <c r="P41" s="458"/>
      <c r="Q41" s="458"/>
      <c r="R41" s="458"/>
      <c r="S41" s="458"/>
      <c r="T41" s="458">
        <f t="shared" si="5"/>
        <v>134273</v>
      </c>
      <c r="U41" s="458">
        <f t="shared" si="3"/>
        <v>16784.125</v>
      </c>
      <c r="V41" s="460">
        <v>42971</v>
      </c>
    </row>
    <row r="42" spans="1:22" x14ac:dyDescent="0.25">
      <c r="P42" s="469"/>
      <c r="Q42" s="469"/>
      <c r="R42" s="469"/>
      <c r="S42" s="469"/>
      <c r="T42" s="470"/>
    </row>
    <row r="43" spans="1:22" x14ac:dyDescent="0.25">
      <c r="A43" s="471" t="s">
        <v>551</v>
      </c>
      <c r="C43" s="467">
        <f>SUM(C28:C42)</f>
        <v>503196</v>
      </c>
      <c r="D43" s="467">
        <f>SUM(D28:D42)</f>
        <v>430855</v>
      </c>
      <c r="E43" s="467">
        <f>SUM(E28:E41)</f>
        <v>1034200</v>
      </c>
      <c r="F43" s="467">
        <f>SUM(F28:F41)</f>
        <v>671463</v>
      </c>
      <c r="G43" s="467">
        <f>SUM(G28:G41)</f>
        <v>827464</v>
      </c>
      <c r="H43" s="467">
        <f>SUM(H28:H41)</f>
        <v>701806</v>
      </c>
      <c r="I43" s="467">
        <f>SUM(I28:I41)</f>
        <v>723511</v>
      </c>
      <c r="O43" s="467">
        <f>SUM(O28:O42)</f>
        <v>811303</v>
      </c>
      <c r="P43" s="467">
        <f>SUM(P28:P42)</f>
        <v>0</v>
      </c>
      <c r="Q43" s="467">
        <f>SUM(Q28:Q42)</f>
        <v>0</v>
      </c>
      <c r="R43" s="467">
        <f>SUM(R28:R42)</f>
        <v>0</v>
      </c>
      <c r="S43" s="467">
        <f>SUM(S28:S42)</f>
        <v>0</v>
      </c>
      <c r="T43" s="467">
        <f>SUM(C43:O43)</f>
        <v>5703798</v>
      </c>
    </row>
    <row r="44" spans="1:22" x14ac:dyDescent="0.25">
      <c r="P44" s="467">
        <f>+P19</f>
        <v>603197</v>
      </c>
      <c r="Q44" s="467">
        <f t="shared" ref="Q44:S44" si="6">+Q19</f>
        <v>566025</v>
      </c>
      <c r="R44" s="467">
        <f t="shared" si="6"/>
        <v>631699</v>
      </c>
      <c r="S44" s="467">
        <f t="shared" si="6"/>
        <v>449034</v>
      </c>
      <c r="T44" s="467">
        <f>SUM(P44:S44)</f>
        <v>2249955</v>
      </c>
    </row>
    <row r="45" spans="1:22" x14ac:dyDescent="0.25">
      <c r="T45" s="467">
        <f>+T43+T44</f>
        <v>7953753</v>
      </c>
    </row>
    <row r="46" spans="1:22" x14ac:dyDescent="0.25">
      <c r="C46" s="467">
        <f>+C43-C19</f>
        <v>76141</v>
      </c>
      <c r="D46" s="467">
        <f t="shared" ref="D46:O46" si="7">+D43-D19</f>
        <v>-16129.690000000002</v>
      </c>
      <c r="E46" s="467">
        <f t="shared" si="7"/>
        <v>418016</v>
      </c>
      <c r="F46" s="467">
        <f t="shared" si="7"/>
        <v>-47226</v>
      </c>
      <c r="G46" s="467">
        <f t="shared" si="7"/>
        <v>397148</v>
      </c>
      <c r="H46" s="467">
        <f t="shared" si="7"/>
        <v>124093</v>
      </c>
      <c r="I46" s="467">
        <f t="shared" si="7"/>
        <v>78606</v>
      </c>
      <c r="J46" s="467">
        <f t="shared" si="7"/>
        <v>0</v>
      </c>
      <c r="K46" s="467">
        <f t="shared" si="7"/>
        <v>0</v>
      </c>
      <c r="L46" s="467">
        <f t="shared" si="7"/>
        <v>0</v>
      </c>
      <c r="M46" s="467">
        <f t="shared" si="7"/>
        <v>0</v>
      </c>
      <c r="N46" s="467">
        <f t="shared" si="7"/>
        <v>0</v>
      </c>
      <c r="O46" s="467">
        <f t="shared" si="7"/>
        <v>163892</v>
      </c>
    </row>
  </sheetData>
  <mergeCells count="5">
    <mergeCell ref="A1:V1"/>
    <mergeCell ref="C2:R2"/>
    <mergeCell ref="P21:Q21"/>
    <mergeCell ref="A25:V25"/>
    <mergeCell ref="C26:R26"/>
  </mergeCells>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opLeftCell="A31" workbookViewId="0">
      <selection activeCell="D52" sqref="D52"/>
    </sheetView>
  </sheetViews>
  <sheetFormatPr baseColWidth="10" defaultRowHeight="15" x14ac:dyDescent="0.25"/>
  <cols>
    <col min="1" max="1" width="57.42578125" customWidth="1"/>
  </cols>
  <sheetData>
    <row r="1" spans="1:13" ht="15.75" thickBot="1" x14ac:dyDescent="0.3">
      <c r="A1" s="637" t="s">
        <v>330</v>
      </c>
      <c r="B1" s="637"/>
      <c r="C1" s="637"/>
      <c r="D1" s="637"/>
      <c r="E1" s="637"/>
      <c r="F1" s="637"/>
      <c r="G1" s="637"/>
      <c r="H1" s="637"/>
      <c r="I1" s="637"/>
      <c r="J1" s="637"/>
      <c r="K1" s="637"/>
    </row>
    <row r="2" spans="1:13" ht="30.75" customHeight="1" thickBot="1" x14ac:dyDescent="0.3">
      <c r="A2" s="274" t="s">
        <v>255</v>
      </c>
      <c r="B2" s="266" t="s">
        <v>256</v>
      </c>
      <c r="C2" s="266" t="s">
        <v>331</v>
      </c>
      <c r="D2" s="266" t="s">
        <v>332</v>
      </c>
      <c r="E2" s="266" t="s">
        <v>333</v>
      </c>
      <c r="F2" s="266" t="s">
        <v>334</v>
      </c>
      <c r="G2" s="266" t="s">
        <v>335</v>
      </c>
    </row>
    <row r="3" spans="1:13" ht="40.5" customHeight="1" thickBot="1" x14ac:dyDescent="0.3">
      <c r="A3" s="274" t="s">
        <v>336</v>
      </c>
      <c r="B3" s="263" t="s">
        <v>258</v>
      </c>
      <c r="C3" s="267">
        <f>SUM(D3:G3)</f>
        <v>1</v>
      </c>
      <c r="D3" s="269">
        <v>0</v>
      </c>
      <c r="E3" s="269">
        <v>1</v>
      </c>
      <c r="F3" s="269">
        <v>0</v>
      </c>
      <c r="G3" s="269">
        <v>0</v>
      </c>
    </row>
    <row r="4" spans="1:13" ht="40.5" customHeight="1" thickBot="1" x14ac:dyDescent="0.3">
      <c r="A4" s="274" t="s">
        <v>337</v>
      </c>
      <c r="B4" s="264" t="s">
        <v>266</v>
      </c>
      <c r="C4" s="260">
        <f>SUM(D4:G4)</f>
        <v>4</v>
      </c>
      <c r="D4" s="270">
        <v>1</v>
      </c>
      <c r="E4" s="270">
        <v>1</v>
      </c>
      <c r="F4" s="270">
        <v>1</v>
      </c>
      <c r="G4" s="270">
        <v>1</v>
      </c>
    </row>
    <row r="5" spans="1:13" ht="40.5" customHeight="1" thickBot="1" x14ac:dyDescent="0.3">
      <c r="A5" s="274" t="s">
        <v>338</v>
      </c>
      <c r="B5" s="264" t="s">
        <v>266</v>
      </c>
      <c r="C5" s="260">
        <f>SUM(D5:G5)</f>
        <v>4</v>
      </c>
      <c r="D5" s="270">
        <v>1</v>
      </c>
      <c r="E5" s="270">
        <v>1</v>
      </c>
      <c r="F5" s="270">
        <v>1</v>
      </c>
      <c r="G5" s="270">
        <v>1</v>
      </c>
    </row>
    <row r="6" spans="1:13" ht="40.5" customHeight="1" thickBot="1" x14ac:dyDescent="0.3">
      <c r="A6" s="274" t="s">
        <v>339</v>
      </c>
      <c r="B6" s="264" t="s">
        <v>266</v>
      </c>
      <c r="C6" s="260">
        <f>SUM(D6:G6)</f>
        <v>4</v>
      </c>
      <c r="D6" s="270">
        <v>1</v>
      </c>
      <c r="E6" s="270">
        <v>1</v>
      </c>
      <c r="F6" s="270">
        <v>1</v>
      </c>
      <c r="G6" s="270">
        <v>1</v>
      </c>
    </row>
    <row r="7" spans="1:13" ht="40.5" customHeight="1" thickBot="1" x14ac:dyDescent="0.3">
      <c r="A7" s="274" t="s">
        <v>340</v>
      </c>
      <c r="B7" s="264" t="s">
        <v>264</v>
      </c>
      <c r="C7" s="260"/>
      <c r="D7" s="270">
        <v>0</v>
      </c>
      <c r="E7" s="270">
        <v>0</v>
      </c>
      <c r="F7" s="270">
        <v>0</v>
      </c>
      <c r="G7" s="270">
        <v>1</v>
      </c>
    </row>
    <row r="8" spans="1:13" ht="40.5" customHeight="1" thickBot="1" x14ac:dyDescent="0.3">
      <c r="A8" s="274" t="s">
        <v>341</v>
      </c>
      <c r="B8" s="264" t="s">
        <v>267</v>
      </c>
      <c r="C8" s="260">
        <f>SUM(D8:G8)</f>
        <v>4</v>
      </c>
      <c r="D8" s="270">
        <v>1</v>
      </c>
      <c r="E8" s="270">
        <v>1</v>
      </c>
      <c r="F8" s="270">
        <v>1</v>
      </c>
      <c r="G8" s="270">
        <v>1</v>
      </c>
    </row>
    <row r="9" spans="1:13" ht="40.5" customHeight="1" thickBot="1" x14ac:dyDescent="0.3">
      <c r="A9" s="274" t="s">
        <v>265</v>
      </c>
      <c r="B9" s="265" t="s">
        <v>266</v>
      </c>
      <c r="C9" s="268">
        <f>SUM(D9:G9)</f>
        <v>12</v>
      </c>
      <c r="D9" s="271">
        <v>3</v>
      </c>
      <c r="E9" s="271">
        <v>3</v>
      </c>
      <c r="F9" s="271">
        <v>3</v>
      </c>
      <c r="G9" s="271">
        <v>3</v>
      </c>
    </row>
    <row r="10" spans="1:13" ht="15.75" thickBot="1" x14ac:dyDescent="0.3">
      <c r="C10" s="280">
        <f>SUM(C3:C9)</f>
        <v>29</v>
      </c>
      <c r="D10" s="280">
        <f>SUM(D3:D9)</f>
        <v>7</v>
      </c>
      <c r="E10" s="280">
        <f>SUM(E3:E9)</f>
        <v>8</v>
      </c>
      <c r="F10" s="280">
        <f>SUM(F3:F9)</f>
        <v>7</v>
      </c>
      <c r="G10" s="283">
        <f>SUM(G3:G9)</f>
        <v>8</v>
      </c>
    </row>
    <row r="11" spans="1:13" x14ac:dyDescent="0.25">
      <c r="H11" s="261"/>
      <c r="L11" s="135"/>
      <c r="M11" s="135"/>
    </row>
    <row r="12" spans="1:13" ht="15.75" customHeight="1" thickBot="1" x14ac:dyDescent="0.3">
      <c r="A12" s="272" t="s">
        <v>342</v>
      </c>
      <c r="B12" s="272"/>
      <c r="C12" s="272"/>
      <c r="D12" s="272"/>
      <c r="E12" s="272"/>
      <c r="F12" s="272"/>
      <c r="G12" s="272"/>
      <c r="H12" s="272"/>
      <c r="I12" s="272"/>
      <c r="J12" s="272"/>
      <c r="K12" s="272"/>
      <c r="L12" s="272"/>
      <c r="M12" s="272"/>
    </row>
    <row r="13" spans="1:13" ht="30.75" customHeight="1" thickBot="1" x14ac:dyDescent="0.3">
      <c r="A13" s="275" t="s">
        <v>259</v>
      </c>
      <c r="B13" s="286" t="s">
        <v>267</v>
      </c>
      <c r="C13" s="289">
        <f>SUM(D13:G13)</f>
        <v>4</v>
      </c>
      <c r="D13" s="290">
        <v>1</v>
      </c>
      <c r="E13" s="290">
        <v>1</v>
      </c>
      <c r="F13" s="290">
        <v>1</v>
      </c>
      <c r="G13" s="291">
        <v>1</v>
      </c>
      <c r="H13" s="135"/>
      <c r="I13" s="135"/>
      <c r="J13" s="135"/>
      <c r="K13" s="135"/>
      <c r="L13" s="135"/>
    </row>
    <row r="14" spans="1:13" ht="30.75" customHeight="1" thickBot="1" x14ac:dyDescent="0.3">
      <c r="A14" s="275" t="s">
        <v>260</v>
      </c>
      <c r="B14" s="287" t="s">
        <v>267</v>
      </c>
      <c r="C14" s="284">
        <f>SUM(D14:G14)</f>
        <v>4</v>
      </c>
      <c r="D14" s="273">
        <v>1</v>
      </c>
      <c r="E14" s="273">
        <v>1</v>
      </c>
      <c r="F14" s="273">
        <v>1</v>
      </c>
      <c r="G14" s="277">
        <v>1</v>
      </c>
    </row>
    <row r="15" spans="1:13" ht="30.75" customHeight="1" thickBot="1" x14ac:dyDescent="0.3">
      <c r="A15" s="275" t="s">
        <v>261</v>
      </c>
      <c r="B15" s="287" t="s">
        <v>262</v>
      </c>
      <c r="C15" s="284">
        <f>SUM(D15:G15)</f>
        <v>135</v>
      </c>
      <c r="D15" s="273">
        <v>0</v>
      </c>
      <c r="E15" s="273">
        <v>0</v>
      </c>
      <c r="F15" s="273">
        <v>135</v>
      </c>
      <c r="G15" s="277">
        <v>0</v>
      </c>
    </row>
    <row r="16" spans="1:13" ht="30.75" customHeight="1" thickBot="1" x14ac:dyDescent="0.3">
      <c r="A16" s="275" t="s">
        <v>343</v>
      </c>
      <c r="B16" s="287" t="s">
        <v>266</v>
      </c>
      <c r="C16" s="284">
        <f>SUM(D16:G16)</f>
        <v>4</v>
      </c>
      <c r="D16" s="273">
        <v>1</v>
      </c>
      <c r="E16" s="273">
        <v>1</v>
      </c>
      <c r="F16" s="273">
        <v>1</v>
      </c>
      <c r="G16" s="277">
        <v>1</v>
      </c>
    </row>
    <row r="17" spans="1:7" ht="30.75" customHeight="1" thickBot="1" x14ac:dyDescent="0.3">
      <c r="A17" s="275" t="s">
        <v>344</v>
      </c>
      <c r="B17" s="288" t="s">
        <v>267</v>
      </c>
      <c r="C17" s="285">
        <f>SUM(D17:G17)</f>
        <v>5</v>
      </c>
      <c r="D17" s="278">
        <v>2</v>
      </c>
      <c r="E17" s="278">
        <v>1</v>
      </c>
      <c r="F17" s="278">
        <v>1</v>
      </c>
      <c r="G17" s="279">
        <v>1</v>
      </c>
    </row>
    <row r="18" spans="1:7" ht="15.75" thickBot="1" x14ac:dyDescent="0.3">
      <c r="C18" s="280">
        <f>SUM(C13:C17)</f>
        <v>152</v>
      </c>
      <c r="D18" s="281">
        <f>SUM(D13:D17)</f>
        <v>5</v>
      </c>
      <c r="E18" s="281">
        <f>SUM(E13:E17)</f>
        <v>4</v>
      </c>
      <c r="F18" s="281">
        <f>SUM(F13:F17)</f>
        <v>139</v>
      </c>
      <c r="G18" s="282">
        <f>SUM(G13:G17)</f>
        <v>4</v>
      </c>
    </row>
    <row r="20" spans="1:7" ht="15.75" thickBot="1" x14ac:dyDescent="0.3">
      <c r="A20" s="297" t="s">
        <v>285</v>
      </c>
    </row>
    <row r="21" spans="1:7" ht="18" x14ac:dyDescent="0.25">
      <c r="A21" s="292" t="s">
        <v>346</v>
      </c>
      <c r="B21" s="306" t="s">
        <v>267</v>
      </c>
      <c r="C21" s="309">
        <v>12</v>
      </c>
      <c r="D21" s="310">
        <v>3</v>
      </c>
      <c r="E21" s="311">
        <v>3</v>
      </c>
      <c r="F21" s="311">
        <v>3</v>
      </c>
      <c r="G21" s="312">
        <v>3</v>
      </c>
    </row>
    <row r="22" spans="1:7" ht="27" x14ac:dyDescent="0.25">
      <c r="A22" s="293" t="s">
        <v>347</v>
      </c>
      <c r="B22" s="307" t="s">
        <v>266</v>
      </c>
      <c r="C22" s="313">
        <v>12</v>
      </c>
      <c r="D22" s="295">
        <v>3</v>
      </c>
      <c r="E22" s="296">
        <v>3</v>
      </c>
      <c r="F22" s="296">
        <v>3</v>
      </c>
      <c r="G22" s="298">
        <v>3</v>
      </c>
    </row>
    <row r="23" spans="1:7" ht="18" x14ac:dyDescent="0.25">
      <c r="A23" s="293" t="s">
        <v>348</v>
      </c>
      <c r="B23" s="307" t="s">
        <v>266</v>
      </c>
      <c r="C23" s="313">
        <v>12</v>
      </c>
      <c r="D23" s="295">
        <v>3</v>
      </c>
      <c r="E23" s="296">
        <v>3</v>
      </c>
      <c r="F23" s="296">
        <v>3</v>
      </c>
      <c r="G23" s="298">
        <v>3</v>
      </c>
    </row>
    <row r="24" spans="1:7" ht="18" x14ac:dyDescent="0.25">
      <c r="A24" s="293" t="s">
        <v>349</v>
      </c>
      <c r="B24" s="307" t="s">
        <v>266</v>
      </c>
      <c r="C24" s="313">
        <v>12</v>
      </c>
      <c r="D24" s="295">
        <v>3</v>
      </c>
      <c r="E24" s="296">
        <v>3</v>
      </c>
      <c r="F24" s="296">
        <v>3</v>
      </c>
      <c r="G24" s="298">
        <v>3</v>
      </c>
    </row>
    <row r="25" spans="1:7" ht="18" x14ac:dyDescent="0.25">
      <c r="A25" s="293" t="s">
        <v>350</v>
      </c>
      <c r="B25" s="307" t="s">
        <v>266</v>
      </c>
      <c r="C25" s="313">
        <v>12</v>
      </c>
      <c r="D25" s="295">
        <v>3</v>
      </c>
      <c r="E25" s="296">
        <v>3</v>
      </c>
      <c r="F25" s="296">
        <v>3</v>
      </c>
      <c r="G25" s="298">
        <v>3</v>
      </c>
    </row>
    <row r="26" spans="1:7" ht="18" x14ac:dyDescent="0.25">
      <c r="A26" s="293" t="s">
        <v>351</v>
      </c>
      <c r="B26" s="307" t="s">
        <v>267</v>
      </c>
      <c r="C26" s="313">
        <v>12</v>
      </c>
      <c r="D26" s="295">
        <v>3</v>
      </c>
      <c r="E26" s="296">
        <v>3</v>
      </c>
      <c r="F26" s="296">
        <v>3</v>
      </c>
      <c r="G26" s="298">
        <v>3</v>
      </c>
    </row>
    <row r="27" spans="1:7" ht="18" x14ac:dyDescent="0.25">
      <c r="A27" s="293" t="s">
        <v>352</v>
      </c>
      <c r="B27" s="307" t="s">
        <v>267</v>
      </c>
      <c r="C27" s="313">
        <v>12</v>
      </c>
      <c r="D27" s="295">
        <v>3</v>
      </c>
      <c r="E27" s="296">
        <v>3</v>
      </c>
      <c r="F27" s="296">
        <v>3</v>
      </c>
      <c r="G27" s="298">
        <v>3</v>
      </c>
    </row>
    <row r="28" spans="1:7" ht="18" x14ac:dyDescent="0.25">
      <c r="A28" s="293" t="s">
        <v>353</v>
      </c>
      <c r="B28" s="307" t="s">
        <v>267</v>
      </c>
      <c r="C28" s="313">
        <v>12</v>
      </c>
      <c r="D28" s="295">
        <v>3</v>
      </c>
      <c r="E28" s="296">
        <v>3</v>
      </c>
      <c r="F28" s="296">
        <v>3</v>
      </c>
      <c r="G28" s="298">
        <v>3</v>
      </c>
    </row>
    <row r="29" spans="1:7" x14ac:dyDescent="0.25">
      <c r="A29" s="293" t="s">
        <v>354</v>
      </c>
      <c r="B29" s="307" t="s">
        <v>267</v>
      </c>
      <c r="C29" s="313">
        <v>12</v>
      </c>
      <c r="D29" s="295">
        <v>3</v>
      </c>
      <c r="E29" s="296">
        <v>3</v>
      </c>
      <c r="F29" s="296">
        <v>3</v>
      </c>
      <c r="G29" s="298">
        <v>3</v>
      </c>
    </row>
    <row r="30" spans="1:7" ht="18" x14ac:dyDescent="0.25">
      <c r="A30" s="293" t="s">
        <v>355</v>
      </c>
      <c r="B30" s="307" t="s">
        <v>267</v>
      </c>
      <c r="C30" s="313">
        <v>12</v>
      </c>
      <c r="D30" s="295">
        <v>3</v>
      </c>
      <c r="E30" s="296">
        <v>3</v>
      </c>
      <c r="F30" s="296">
        <v>3</v>
      </c>
      <c r="G30" s="298">
        <v>3</v>
      </c>
    </row>
    <row r="31" spans="1:7" ht="18" x14ac:dyDescent="0.25">
      <c r="A31" s="293" t="s">
        <v>356</v>
      </c>
      <c r="B31" s="307" t="s">
        <v>267</v>
      </c>
      <c r="C31" s="313">
        <v>12</v>
      </c>
      <c r="D31" s="295">
        <v>3</v>
      </c>
      <c r="E31" s="296">
        <v>3</v>
      </c>
      <c r="F31" s="296">
        <v>3</v>
      </c>
      <c r="G31" s="298">
        <v>3</v>
      </c>
    </row>
    <row r="32" spans="1:7" ht="18" x14ac:dyDescent="0.25">
      <c r="A32" s="293" t="s">
        <v>357</v>
      </c>
      <c r="B32" s="307" t="s">
        <v>267</v>
      </c>
      <c r="C32" s="313">
        <v>12</v>
      </c>
      <c r="D32" s="295">
        <v>3</v>
      </c>
      <c r="E32" s="296">
        <v>3</v>
      </c>
      <c r="F32" s="296">
        <v>3</v>
      </c>
      <c r="G32" s="298">
        <v>3</v>
      </c>
    </row>
    <row r="33" spans="1:8" ht="27" x14ac:dyDescent="0.25">
      <c r="A33" s="293" t="s">
        <v>358</v>
      </c>
      <c r="B33" s="307" t="s">
        <v>267</v>
      </c>
      <c r="C33" s="313">
        <v>12</v>
      </c>
      <c r="D33" s="295">
        <v>3</v>
      </c>
      <c r="E33" s="296">
        <v>3</v>
      </c>
      <c r="F33" s="296">
        <v>3</v>
      </c>
      <c r="G33" s="298">
        <v>3</v>
      </c>
    </row>
    <row r="34" spans="1:8" x14ac:dyDescent="0.25">
      <c r="A34" s="293" t="s">
        <v>359</v>
      </c>
      <c r="B34" s="307" t="s">
        <v>267</v>
      </c>
      <c r="C34" s="313">
        <v>12</v>
      </c>
      <c r="D34" s="295">
        <v>3</v>
      </c>
      <c r="E34" s="296">
        <v>3</v>
      </c>
      <c r="F34" s="296">
        <v>3</v>
      </c>
      <c r="G34" s="298">
        <v>3</v>
      </c>
    </row>
    <row r="35" spans="1:8" x14ac:dyDescent="0.25">
      <c r="A35" s="293" t="s">
        <v>360</v>
      </c>
      <c r="B35" s="307" t="s">
        <v>267</v>
      </c>
      <c r="C35" s="313">
        <v>12</v>
      </c>
      <c r="D35" s="295">
        <v>3</v>
      </c>
      <c r="E35" s="296">
        <v>3</v>
      </c>
      <c r="F35" s="296">
        <v>3</v>
      </c>
      <c r="G35" s="298">
        <v>3</v>
      </c>
    </row>
    <row r="36" spans="1:8" x14ac:dyDescent="0.25">
      <c r="A36" s="293" t="s">
        <v>361</v>
      </c>
      <c r="B36" s="307" t="s">
        <v>267</v>
      </c>
      <c r="C36" s="313">
        <v>12</v>
      </c>
      <c r="D36" s="295">
        <v>3</v>
      </c>
      <c r="E36" s="296">
        <v>3</v>
      </c>
      <c r="F36" s="296">
        <v>3</v>
      </c>
      <c r="G36" s="298">
        <v>3</v>
      </c>
    </row>
    <row r="37" spans="1:8" ht="18.75" thickBot="1" x14ac:dyDescent="0.3">
      <c r="A37" s="294" t="s">
        <v>362</v>
      </c>
      <c r="B37" s="308" t="s">
        <v>267</v>
      </c>
      <c r="C37" s="314">
        <v>12</v>
      </c>
      <c r="D37" s="299">
        <v>3</v>
      </c>
      <c r="E37" s="300">
        <v>3</v>
      </c>
      <c r="F37" s="300">
        <v>3</v>
      </c>
      <c r="G37" s="301">
        <v>3</v>
      </c>
    </row>
    <row r="38" spans="1:8" ht="15.75" thickBot="1" x14ac:dyDescent="0.3">
      <c r="A38" s="83"/>
      <c r="B38" s="197"/>
      <c r="C38" s="302">
        <f>SUM(C21:C37)</f>
        <v>204</v>
      </c>
      <c r="D38" s="303">
        <f t="shared" ref="D38:G38" si="0">SUM(D21:D37)</f>
        <v>51</v>
      </c>
      <c r="E38" s="304">
        <f t="shared" si="0"/>
        <v>51</v>
      </c>
      <c r="F38" s="303">
        <f t="shared" si="0"/>
        <v>51</v>
      </c>
      <c r="G38" s="305">
        <f t="shared" si="0"/>
        <v>51</v>
      </c>
      <c r="H38" s="83"/>
    </row>
    <row r="40" spans="1:8" ht="15.75" thickBot="1" x14ac:dyDescent="0.3">
      <c r="A40" s="5" t="s">
        <v>192</v>
      </c>
      <c r="F40" s="4"/>
    </row>
    <row r="41" spans="1:8" x14ac:dyDescent="0.25">
      <c r="A41" s="332" t="s">
        <v>363</v>
      </c>
      <c r="B41" s="333" t="s">
        <v>364</v>
      </c>
      <c r="C41" s="334">
        <f>SUM(D41:G41)</f>
        <v>4</v>
      </c>
      <c r="D41" s="335">
        <v>1</v>
      </c>
      <c r="E41" s="335">
        <v>1</v>
      </c>
      <c r="F41" s="336">
        <v>1</v>
      </c>
      <c r="G41" s="11">
        <v>1</v>
      </c>
    </row>
    <row r="42" spans="1:8" x14ac:dyDescent="0.25">
      <c r="A42" s="318" t="s">
        <v>365</v>
      </c>
      <c r="B42" s="319" t="s">
        <v>364</v>
      </c>
      <c r="C42" s="330">
        <f>SUM(D42:G42)</f>
        <v>4</v>
      </c>
      <c r="D42" s="320">
        <v>1</v>
      </c>
      <c r="E42" s="320">
        <v>1</v>
      </c>
      <c r="F42" s="321">
        <v>1</v>
      </c>
      <c r="G42" s="12">
        <v>1</v>
      </c>
    </row>
    <row r="43" spans="1:8" x14ac:dyDescent="0.25">
      <c r="A43" s="318" t="s">
        <v>366</v>
      </c>
      <c r="B43" s="319" t="s">
        <v>364</v>
      </c>
      <c r="C43" s="330">
        <f t="shared" ref="C43:C47" si="1">SUM(D43:G43)</f>
        <v>4</v>
      </c>
      <c r="D43" s="320">
        <v>1</v>
      </c>
      <c r="E43" s="320">
        <v>1</v>
      </c>
      <c r="F43" s="321">
        <v>1</v>
      </c>
      <c r="G43" s="12">
        <v>1</v>
      </c>
    </row>
    <row r="44" spans="1:8" x14ac:dyDescent="0.25">
      <c r="A44" s="318" t="s">
        <v>367</v>
      </c>
      <c r="B44" s="319" t="s">
        <v>231</v>
      </c>
      <c r="C44" s="330">
        <f t="shared" si="1"/>
        <v>4</v>
      </c>
      <c r="D44" s="320">
        <v>1</v>
      </c>
      <c r="E44" s="320">
        <v>1</v>
      </c>
      <c r="F44" s="321">
        <v>1</v>
      </c>
      <c r="G44" s="12">
        <v>1</v>
      </c>
    </row>
    <row r="45" spans="1:8" x14ac:dyDescent="0.25">
      <c r="A45" s="318" t="s">
        <v>368</v>
      </c>
      <c r="B45" s="322" t="s">
        <v>231</v>
      </c>
      <c r="C45" s="330">
        <f t="shared" si="1"/>
        <v>4</v>
      </c>
      <c r="D45" s="323">
        <v>1</v>
      </c>
      <c r="E45" s="323">
        <v>1</v>
      </c>
      <c r="F45" s="321">
        <v>1</v>
      </c>
      <c r="G45" s="12">
        <v>1</v>
      </c>
    </row>
    <row r="46" spans="1:8" x14ac:dyDescent="0.25">
      <c r="A46" s="324" t="s">
        <v>369</v>
      </c>
      <c r="B46" s="322" t="s">
        <v>231</v>
      </c>
      <c r="C46" s="330">
        <f t="shared" si="1"/>
        <v>4</v>
      </c>
      <c r="D46" s="323">
        <v>1</v>
      </c>
      <c r="E46" s="323">
        <v>1</v>
      </c>
      <c r="F46" s="321">
        <v>1</v>
      </c>
      <c r="G46" s="12">
        <v>1</v>
      </c>
    </row>
    <row r="47" spans="1:8" ht="15.75" thickBot="1" x14ac:dyDescent="0.3">
      <c r="A47" s="325" t="s">
        <v>370</v>
      </c>
      <c r="B47" s="326" t="s">
        <v>231</v>
      </c>
      <c r="C47" s="331">
        <f t="shared" si="1"/>
        <v>4</v>
      </c>
      <c r="D47" s="327">
        <v>1</v>
      </c>
      <c r="E47" s="327">
        <v>1</v>
      </c>
      <c r="F47" s="328">
        <v>1</v>
      </c>
      <c r="G47" s="329">
        <v>1</v>
      </c>
    </row>
    <row r="48" spans="1:8" ht="15.75" thickBot="1" x14ac:dyDescent="0.3">
      <c r="C48" s="337">
        <f>SUM(C41:C47)</f>
        <v>28</v>
      </c>
      <c r="D48" s="337">
        <f t="shared" ref="D48:G48" si="2">SUM(D41:D47)</f>
        <v>7</v>
      </c>
      <c r="E48" s="337">
        <f t="shared" si="2"/>
        <v>7</v>
      </c>
      <c r="F48" s="337">
        <f t="shared" si="2"/>
        <v>7</v>
      </c>
      <c r="G48" s="338">
        <f t="shared" si="2"/>
        <v>7</v>
      </c>
    </row>
  </sheetData>
  <mergeCells count="1">
    <mergeCell ref="A1:K1"/>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workbookViewId="0">
      <selection activeCell="P4" sqref="P4:P9"/>
    </sheetView>
  </sheetViews>
  <sheetFormatPr baseColWidth="10" defaultRowHeight="15" x14ac:dyDescent="0.25"/>
  <cols>
    <col min="1" max="1" width="12.28515625" style="261" bestFit="1" customWidth="1"/>
    <col min="2" max="2" width="19.42578125" style="261" hidden="1" customWidth="1"/>
    <col min="3" max="3" width="35.28515625" style="261" bestFit="1" customWidth="1"/>
    <col min="4" max="12" width="11.42578125" style="83" bestFit="1" customWidth="1"/>
    <col min="13" max="15" width="9.85546875" style="83" bestFit="1" customWidth="1"/>
    <col min="16" max="16" width="11" style="83" bestFit="1" customWidth="1"/>
    <col min="17" max="17" width="16.7109375" style="83" bestFit="1" customWidth="1"/>
    <col min="18" max="18" width="17.7109375" bestFit="1" customWidth="1"/>
  </cols>
  <sheetData>
    <row r="1" spans="1:18" ht="15.75" x14ac:dyDescent="0.25">
      <c r="A1" s="638" t="s">
        <v>554</v>
      </c>
      <c r="B1" s="638"/>
      <c r="C1" s="638"/>
      <c r="D1" s="638"/>
      <c r="E1" s="638"/>
      <c r="F1" s="638"/>
      <c r="G1" s="638"/>
      <c r="H1" s="638"/>
      <c r="I1" s="638"/>
      <c r="J1" s="638"/>
      <c r="K1" s="638"/>
      <c r="L1" s="638"/>
      <c r="M1" s="638"/>
      <c r="N1" s="638"/>
      <c r="O1" s="638"/>
      <c r="R1" s="474"/>
    </row>
    <row r="2" spans="1:18" ht="47.25" customHeight="1" x14ac:dyDescent="0.25">
      <c r="A2" s="488" t="s">
        <v>555</v>
      </c>
      <c r="B2" s="489" t="s">
        <v>556</v>
      </c>
      <c r="C2" s="490" t="s">
        <v>557</v>
      </c>
      <c r="D2" s="639" t="s">
        <v>558</v>
      </c>
      <c r="E2" s="640"/>
      <c r="F2" s="640"/>
      <c r="G2" s="640"/>
      <c r="H2" s="640"/>
      <c r="I2" s="640"/>
      <c r="J2" s="640"/>
      <c r="K2" s="640"/>
      <c r="L2" s="640"/>
      <c r="M2" s="640"/>
      <c r="N2" s="640"/>
      <c r="O2" s="641"/>
      <c r="P2" s="479" t="s">
        <v>523</v>
      </c>
      <c r="Q2" s="480" t="s">
        <v>524</v>
      </c>
      <c r="R2" s="475" t="s">
        <v>525</v>
      </c>
    </row>
    <row r="3" spans="1:18" ht="15.75" x14ac:dyDescent="0.25">
      <c r="A3" s="642"/>
      <c r="B3" s="643"/>
      <c r="C3" s="491"/>
      <c r="D3" s="481" t="s">
        <v>526</v>
      </c>
      <c r="E3" s="481" t="s">
        <v>527</v>
      </c>
      <c r="F3" s="481" t="s">
        <v>528</v>
      </c>
      <c r="G3" s="481" t="s">
        <v>289</v>
      </c>
      <c r="H3" s="481" t="s">
        <v>529</v>
      </c>
      <c r="I3" s="481" t="s">
        <v>291</v>
      </c>
      <c r="J3" s="481" t="s">
        <v>530</v>
      </c>
      <c r="K3" s="481" t="s">
        <v>531</v>
      </c>
      <c r="L3" s="481" t="s">
        <v>532</v>
      </c>
      <c r="M3" s="481" t="s">
        <v>533</v>
      </c>
      <c r="N3" s="481" t="s">
        <v>534</v>
      </c>
      <c r="O3" s="481" t="s">
        <v>535</v>
      </c>
      <c r="P3" s="482"/>
      <c r="Q3" s="482"/>
      <c r="R3" s="476"/>
    </row>
    <row r="4" spans="1:18" ht="15.75" x14ac:dyDescent="0.25">
      <c r="A4" s="492">
        <v>4001572</v>
      </c>
      <c r="B4" s="493" t="s">
        <v>559</v>
      </c>
      <c r="C4" s="494" t="s">
        <v>560</v>
      </c>
      <c r="D4" s="483">
        <v>1295</v>
      </c>
      <c r="E4" s="483">
        <v>1346</v>
      </c>
      <c r="F4" s="483">
        <v>1349</v>
      </c>
      <c r="G4" s="483">
        <v>1349</v>
      </c>
      <c r="H4" s="483">
        <v>1349</v>
      </c>
      <c r="I4" s="483">
        <v>1348</v>
      </c>
      <c r="J4" s="483">
        <v>1349</v>
      </c>
      <c r="K4" s="483">
        <v>1349</v>
      </c>
      <c r="L4" s="483">
        <v>1349</v>
      </c>
      <c r="M4" s="483"/>
      <c r="N4" s="483"/>
      <c r="O4" s="483"/>
      <c r="P4" s="483">
        <f t="shared" ref="P4:P9" si="0">SUM(D4:O4)</f>
        <v>12083</v>
      </c>
      <c r="Q4" s="483">
        <f>AVERAGE(D4:O4)</f>
        <v>1342.5555555555557</v>
      </c>
      <c r="R4" s="477" t="s">
        <v>561</v>
      </c>
    </row>
    <row r="5" spans="1:18" ht="15.75" x14ac:dyDescent="0.25">
      <c r="A5" s="492">
        <v>4001484</v>
      </c>
      <c r="B5" s="493">
        <v>75420899</v>
      </c>
      <c r="C5" s="494" t="s">
        <v>542</v>
      </c>
      <c r="D5" s="483">
        <v>669</v>
      </c>
      <c r="E5" s="483">
        <v>440</v>
      </c>
      <c r="F5" s="483">
        <v>686</v>
      </c>
      <c r="G5" s="483">
        <v>667</v>
      </c>
      <c r="H5" s="483">
        <v>610</v>
      </c>
      <c r="I5" s="483">
        <v>607</v>
      </c>
      <c r="J5" s="483">
        <v>579</v>
      </c>
      <c r="K5" s="483">
        <v>549</v>
      </c>
      <c r="L5" s="483">
        <v>435</v>
      </c>
      <c r="M5" s="483"/>
      <c r="N5" s="483"/>
      <c r="O5" s="483"/>
      <c r="P5" s="483">
        <f t="shared" si="0"/>
        <v>5242</v>
      </c>
      <c r="Q5" s="483">
        <f>AVERAGE(D5:P5)</f>
        <v>1048.4000000000001</v>
      </c>
      <c r="R5" s="477" t="s">
        <v>562</v>
      </c>
    </row>
    <row r="6" spans="1:18" ht="15.75" x14ac:dyDescent="0.25">
      <c r="A6" s="492">
        <v>4001483</v>
      </c>
      <c r="B6" s="493">
        <v>75420905</v>
      </c>
      <c r="C6" s="494" t="s">
        <v>542</v>
      </c>
      <c r="D6" s="483">
        <v>413</v>
      </c>
      <c r="E6" s="483">
        <v>430</v>
      </c>
      <c r="F6" s="483">
        <v>431</v>
      </c>
      <c r="G6" s="483">
        <v>430</v>
      </c>
      <c r="H6" s="483">
        <v>686</v>
      </c>
      <c r="I6" s="483">
        <v>441</v>
      </c>
      <c r="J6" s="483">
        <v>430</v>
      </c>
      <c r="K6" s="483">
        <v>431</v>
      </c>
      <c r="L6" s="483">
        <v>430</v>
      </c>
      <c r="M6" s="483"/>
      <c r="N6" s="483"/>
      <c r="O6" s="483"/>
      <c r="P6" s="483">
        <f t="shared" si="0"/>
        <v>4122</v>
      </c>
      <c r="Q6" s="483">
        <f>AVERAGE(D6:P6)</f>
        <v>824.4</v>
      </c>
      <c r="R6" s="477" t="s">
        <v>561</v>
      </c>
    </row>
    <row r="7" spans="1:18" ht="15.75" x14ac:dyDescent="0.25">
      <c r="A7" s="492">
        <v>4002184</v>
      </c>
      <c r="B7" s="493">
        <v>11012100</v>
      </c>
      <c r="C7" s="494" t="s">
        <v>563</v>
      </c>
      <c r="D7" s="483">
        <v>10178</v>
      </c>
      <c r="E7" s="483">
        <v>8417</v>
      </c>
      <c r="F7" s="483">
        <v>8293</v>
      </c>
      <c r="G7" s="483">
        <v>10414</v>
      </c>
      <c r="H7" s="483">
        <v>10563</v>
      </c>
      <c r="I7" s="483">
        <v>9570</v>
      </c>
      <c r="J7" s="483">
        <v>9917</v>
      </c>
      <c r="K7" s="483">
        <v>9254</v>
      </c>
      <c r="L7" s="483">
        <v>8970</v>
      </c>
      <c r="M7" s="483"/>
      <c r="N7" s="483"/>
      <c r="O7" s="483"/>
      <c r="P7" s="483">
        <f t="shared" si="0"/>
        <v>85576</v>
      </c>
      <c r="Q7" s="483">
        <f>AVERAGE(D7:P7)</f>
        <v>17115.2</v>
      </c>
      <c r="R7" s="477" t="s">
        <v>564</v>
      </c>
    </row>
    <row r="8" spans="1:18" ht="15.75" x14ac:dyDescent="0.25">
      <c r="A8" s="492">
        <v>4001360</v>
      </c>
      <c r="B8" s="493">
        <v>961447004</v>
      </c>
      <c r="C8" s="494" t="s">
        <v>540</v>
      </c>
      <c r="D8" s="483">
        <v>55949</v>
      </c>
      <c r="E8" s="483">
        <v>58186</v>
      </c>
      <c r="F8" s="483">
        <v>51140</v>
      </c>
      <c r="G8" s="483">
        <v>50860</v>
      </c>
      <c r="H8" s="483">
        <v>50848</v>
      </c>
      <c r="I8" s="483">
        <v>50847</v>
      </c>
      <c r="J8" s="483">
        <v>50874</v>
      </c>
      <c r="K8" s="483">
        <v>50848</v>
      </c>
      <c r="L8" s="483">
        <v>50880</v>
      </c>
      <c r="M8" s="483"/>
      <c r="N8" s="483"/>
      <c r="O8" s="483"/>
      <c r="P8" s="483">
        <f t="shared" si="0"/>
        <v>470432</v>
      </c>
      <c r="Q8" s="483">
        <f>AVERAGE(D8:P8)</f>
        <v>94086.399999999994</v>
      </c>
      <c r="R8" s="477" t="s">
        <v>564</v>
      </c>
    </row>
    <row r="9" spans="1:18" ht="15.75" x14ac:dyDescent="0.25">
      <c r="A9" s="492">
        <v>4001361</v>
      </c>
      <c r="B9" s="495" t="s">
        <v>565</v>
      </c>
      <c r="C9" s="494" t="s">
        <v>566</v>
      </c>
      <c r="D9" s="483">
        <v>63926</v>
      </c>
      <c r="E9" s="483">
        <v>93456</v>
      </c>
      <c r="F9" s="483">
        <v>58191</v>
      </c>
      <c r="G9" s="483">
        <v>59422</v>
      </c>
      <c r="H9" s="483">
        <v>207244</v>
      </c>
      <c r="I9" s="483">
        <v>84041</v>
      </c>
      <c r="J9" s="483">
        <v>116975</v>
      </c>
      <c r="K9" s="483">
        <v>122190</v>
      </c>
      <c r="L9" s="483">
        <v>140735</v>
      </c>
      <c r="M9" s="483"/>
      <c r="N9" s="483"/>
      <c r="O9" s="483"/>
      <c r="P9" s="484">
        <f t="shared" si="0"/>
        <v>946180</v>
      </c>
      <c r="Q9" s="483">
        <f>AVERAGE(D9:P9)</f>
        <v>189236</v>
      </c>
      <c r="R9" s="477" t="s">
        <v>564</v>
      </c>
    </row>
    <row r="10" spans="1:18" ht="15.75" x14ac:dyDescent="0.25">
      <c r="A10" s="496"/>
      <c r="B10" s="496"/>
      <c r="C10" s="497" t="s">
        <v>551</v>
      </c>
      <c r="D10" s="485">
        <f t="shared" ref="D10:O10" si="1">SUM(D4:D9)</f>
        <v>132430</v>
      </c>
      <c r="E10" s="485">
        <f t="shared" si="1"/>
        <v>162275</v>
      </c>
      <c r="F10" s="485">
        <f t="shared" si="1"/>
        <v>120090</v>
      </c>
      <c r="G10" s="485">
        <f t="shared" si="1"/>
        <v>123142</v>
      </c>
      <c r="H10" s="485">
        <f t="shared" si="1"/>
        <v>271300</v>
      </c>
      <c r="I10" s="485">
        <f t="shared" si="1"/>
        <v>146854</v>
      </c>
      <c r="J10" s="485">
        <f t="shared" si="1"/>
        <v>180124</v>
      </c>
      <c r="K10" s="485">
        <f t="shared" si="1"/>
        <v>184621</v>
      </c>
      <c r="L10" s="485">
        <f t="shared" si="1"/>
        <v>202799</v>
      </c>
      <c r="M10" s="485">
        <f t="shared" si="1"/>
        <v>0</v>
      </c>
      <c r="N10" s="485">
        <f t="shared" si="1"/>
        <v>0</v>
      </c>
      <c r="O10" s="485">
        <f t="shared" si="1"/>
        <v>0</v>
      </c>
      <c r="P10" s="197"/>
      <c r="Q10" s="197"/>
      <c r="R10" s="478"/>
    </row>
    <row r="12" spans="1:18" x14ac:dyDescent="0.25">
      <c r="L12" s="486">
        <f>SUM(D10:L10)</f>
        <v>1523635</v>
      </c>
      <c r="M12" s="487">
        <v>160000</v>
      </c>
      <c r="N12" s="487">
        <v>160000</v>
      </c>
      <c r="O12" s="487">
        <v>160000</v>
      </c>
      <c r="P12" s="486">
        <f>SUM(L12:O12)</f>
        <v>2003635</v>
      </c>
    </row>
  </sheetData>
  <mergeCells count="3">
    <mergeCell ref="A1:O1"/>
    <mergeCell ref="D2:O2"/>
    <mergeCell ref="A3:B3"/>
  </mergeCells>
  <pageMargins left="0.31496062992125984" right="0.26" top="0.52" bottom="0.74803149606299213" header="0.31496062992125984" footer="0.31496062992125984"/>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9"/>
  <sheetViews>
    <sheetView workbookViewId="0">
      <selection activeCell="B17" sqref="B17"/>
    </sheetView>
  </sheetViews>
  <sheetFormatPr baseColWidth="10" defaultRowHeight="15" x14ac:dyDescent="0.25"/>
  <cols>
    <col min="1" max="1" width="10.85546875" style="83"/>
    <col min="2" max="2" width="46.85546875" style="197" customWidth="1"/>
    <col min="3" max="3" width="14" style="356" customWidth="1"/>
    <col min="4" max="5" width="10.85546875" style="83"/>
    <col min="6" max="7" width="10.85546875" style="219"/>
    <col min="8" max="8" width="12.28515625" style="83" customWidth="1"/>
  </cols>
  <sheetData>
    <row r="1" spans="1:9" x14ac:dyDescent="0.25">
      <c r="A1" s="195" t="s">
        <v>0</v>
      </c>
      <c r="B1" s="194"/>
    </row>
    <row r="2" spans="1:9" x14ac:dyDescent="0.25">
      <c r="A2" s="196" t="s">
        <v>1</v>
      </c>
      <c r="B2" s="194"/>
    </row>
    <row r="3" spans="1:9" x14ac:dyDescent="0.25">
      <c r="A3" s="209" t="s">
        <v>2</v>
      </c>
      <c r="B3" s="194"/>
    </row>
    <row r="4" spans="1:9" x14ac:dyDescent="0.25">
      <c r="A4" s="209"/>
      <c r="B4" s="194"/>
    </row>
    <row r="5" spans="1:9" x14ac:dyDescent="0.25">
      <c r="A5" s="209" t="s">
        <v>379</v>
      </c>
      <c r="B5" s="194"/>
    </row>
    <row r="6" spans="1:9" x14ac:dyDescent="0.25">
      <c r="A6" s="209" t="s">
        <v>158</v>
      </c>
      <c r="B6" s="194"/>
    </row>
    <row r="7" spans="1:9" ht="15.75" thickBot="1" x14ac:dyDescent="0.3">
      <c r="A7" s="209"/>
      <c r="B7" s="194"/>
    </row>
    <row r="8" spans="1:9" ht="15.75" thickBot="1" x14ac:dyDescent="0.3">
      <c r="A8" s="610" t="s">
        <v>254</v>
      </c>
      <c r="B8" s="613" t="s">
        <v>384</v>
      </c>
      <c r="C8" s="610" t="s">
        <v>385</v>
      </c>
      <c r="D8" s="646" t="s">
        <v>278</v>
      </c>
      <c r="E8" s="644" t="s">
        <v>284</v>
      </c>
      <c r="F8" s="616"/>
      <c r="G8" s="616"/>
      <c r="H8" s="617"/>
      <c r="I8" t="s">
        <v>167</v>
      </c>
    </row>
    <row r="9" spans="1:9" ht="15.75" thickBot="1" x14ac:dyDescent="0.3">
      <c r="A9" s="611"/>
      <c r="B9" s="614"/>
      <c r="C9" s="611"/>
      <c r="D9" s="647"/>
      <c r="E9" s="198" t="s">
        <v>279</v>
      </c>
      <c r="F9" s="198" t="s">
        <v>280</v>
      </c>
      <c r="G9" s="198" t="s">
        <v>281</v>
      </c>
      <c r="H9" s="198" t="s">
        <v>282</v>
      </c>
    </row>
    <row r="10" spans="1:9" ht="15.75" thickBot="1" x14ac:dyDescent="0.3">
      <c r="A10" s="612"/>
      <c r="B10" s="615"/>
      <c r="C10" s="612"/>
      <c r="D10" s="648"/>
      <c r="E10" s="645" t="s">
        <v>283</v>
      </c>
      <c r="F10" s="618"/>
      <c r="G10" s="618"/>
      <c r="H10" s="619"/>
    </row>
    <row r="11" spans="1:9" ht="23.25" customHeight="1" thickBot="1" x14ac:dyDescent="0.3">
      <c r="A11" s="224" t="s">
        <v>257</v>
      </c>
      <c r="B11" s="220"/>
      <c r="C11" s="354"/>
      <c r="D11" s="220"/>
      <c r="E11" s="220"/>
      <c r="F11" s="223"/>
      <c r="G11" s="223"/>
      <c r="H11" s="221"/>
    </row>
    <row r="12" spans="1:9" ht="24" customHeight="1" x14ac:dyDescent="0.25">
      <c r="A12" s="210">
        <v>1</v>
      </c>
      <c r="B12" s="316" t="s">
        <v>336</v>
      </c>
      <c r="C12" s="357" t="s">
        <v>258</v>
      </c>
      <c r="D12" s="228">
        <f>SUM(E12:H12)</f>
        <v>1</v>
      </c>
      <c r="E12" s="269">
        <v>0</v>
      </c>
      <c r="F12" s="269">
        <v>1</v>
      </c>
      <c r="G12" s="269">
        <v>0</v>
      </c>
      <c r="H12" s="339">
        <v>0</v>
      </c>
    </row>
    <row r="13" spans="1:9" ht="24.75" customHeight="1" x14ac:dyDescent="0.25">
      <c r="A13" s="211">
        <v>2</v>
      </c>
      <c r="B13" s="262" t="s">
        <v>337</v>
      </c>
      <c r="C13" s="358" t="s">
        <v>266</v>
      </c>
      <c r="D13" s="229">
        <f t="shared" ref="D13:D18" si="0">SUM(E13:H13)</f>
        <v>4</v>
      </c>
      <c r="E13" s="340">
        <v>1</v>
      </c>
      <c r="F13" s="340">
        <v>1</v>
      </c>
      <c r="G13" s="340">
        <v>1</v>
      </c>
      <c r="H13" s="341">
        <v>1</v>
      </c>
    </row>
    <row r="14" spans="1:9" ht="24" customHeight="1" x14ac:dyDescent="0.25">
      <c r="A14" s="211">
        <v>3</v>
      </c>
      <c r="B14" s="262" t="s">
        <v>338</v>
      </c>
      <c r="C14" s="358" t="s">
        <v>266</v>
      </c>
      <c r="D14" s="229">
        <f t="shared" si="0"/>
        <v>4</v>
      </c>
      <c r="E14" s="340">
        <v>1</v>
      </c>
      <c r="F14" s="340">
        <v>1</v>
      </c>
      <c r="G14" s="340">
        <v>1</v>
      </c>
      <c r="H14" s="341">
        <v>1</v>
      </c>
    </row>
    <row r="15" spans="1:9" ht="33.75" x14ac:dyDescent="0.25">
      <c r="A15" s="211">
        <v>4</v>
      </c>
      <c r="B15" s="262" t="s">
        <v>339</v>
      </c>
      <c r="C15" s="358" t="s">
        <v>266</v>
      </c>
      <c r="D15" s="229">
        <f t="shared" si="0"/>
        <v>4</v>
      </c>
      <c r="E15" s="340">
        <v>1</v>
      </c>
      <c r="F15" s="340">
        <v>1</v>
      </c>
      <c r="G15" s="340">
        <v>1</v>
      </c>
      <c r="H15" s="341">
        <v>1</v>
      </c>
    </row>
    <row r="16" spans="1:9" ht="33.75" x14ac:dyDescent="0.25">
      <c r="A16" s="211">
        <v>5</v>
      </c>
      <c r="B16" s="262" t="s">
        <v>340</v>
      </c>
      <c r="C16" s="358" t="s">
        <v>264</v>
      </c>
      <c r="D16" s="229">
        <f t="shared" si="0"/>
        <v>1</v>
      </c>
      <c r="E16" s="340">
        <v>0</v>
      </c>
      <c r="F16" s="340">
        <v>0</v>
      </c>
      <c r="G16" s="340">
        <v>0</v>
      </c>
      <c r="H16" s="341">
        <v>1</v>
      </c>
    </row>
    <row r="17" spans="1:8" ht="45" x14ac:dyDescent="0.25">
      <c r="A17" s="211">
        <v>6</v>
      </c>
      <c r="B17" s="262" t="s">
        <v>341</v>
      </c>
      <c r="C17" s="358" t="s">
        <v>267</v>
      </c>
      <c r="D17" s="229">
        <f t="shared" si="0"/>
        <v>4</v>
      </c>
      <c r="E17" s="340">
        <v>1</v>
      </c>
      <c r="F17" s="340">
        <v>1</v>
      </c>
      <c r="G17" s="340">
        <v>1</v>
      </c>
      <c r="H17" s="341">
        <v>1</v>
      </c>
    </row>
    <row r="18" spans="1:8" ht="45.75" thickBot="1" x14ac:dyDescent="0.3">
      <c r="A18" s="211">
        <v>7</v>
      </c>
      <c r="B18" s="317" t="s">
        <v>265</v>
      </c>
      <c r="C18" s="358" t="s">
        <v>266</v>
      </c>
      <c r="D18" s="230">
        <f t="shared" si="0"/>
        <v>12</v>
      </c>
      <c r="E18" s="342">
        <v>3</v>
      </c>
      <c r="F18" s="342">
        <v>3</v>
      </c>
      <c r="G18" s="342">
        <v>3</v>
      </c>
      <c r="H18" s="343">
        <v>3</v>
      </c>
    </row>
    <row r="19" spans="1:8" ht="23.25" customHeight="1" thickBot="1" x14ac:dyDescent="0.3">
      <c r="A19" s="224" t="s">
        <v>285</v>
      </c>
      <c r="B19" s="220"/>
      <c r="C19" s="354"/>
      <c r="D19" s="220"/>
      <c r="E19" s="220"/>
      <c r="F19" s="223"/>
      <c r="G19" s="223"/>
      <c r="H19" s="221"/>
    </row>
    <row r="20" spans="1:8" ht="22.5" x14ac:dyDescent="0.25">
      <c r="A20" s="315">
        <v>8</v>
      </c>
      <c r="B20" s="316" t="s">
        <v>346</v>
      </c>
      <c r="C20" s="357" t="s">
        <v>267</v>
      </c>
      <c r="D20" s="380">
        <f>SUM(E20:H20)</f>
        <v>12</v>
      </c>
      <c r="E20" s="360">
        <v>3</v>
      </c>
      <c r="F20" s="361">
        <v>3</v>
      </c>
      <c r="G20" s="361">
        <v>3</v>
      </c>
      <c r="H20" s="362">
        <v>3</v>
      </c>
    </row>
    <row r="21" spans="1:8" ht="33.75" x14ac:dyDescent="0.25">
      <c r="A21" s="214">
        <v>9</v>
      </c>
      <c r="B21" s="262" t="s">
        <v>347</v>
      </c>
      <c r="C21" s="358" t="s">
        <v>266</v>
      </c>
      <c r="D21" s="381">
        <f t="shared" ref="D21:D36" si="1">SUM(E21:H21)</f>
        <v>12</v>
      </c>
      <c r="E21" s="363">
        <v>3</v>
      </c>
      <c r="F21" s="364">
        <v>3</v>
      </c>
      <c r="G21" s="364">
        <v>3</v>
      </c>
      <c r="H21" s="365">
        <v>3</v>
      </c>
    </row>
    <row r="22" spans="1:8" ht="22.5" x14ac:dyDescent="0.25">
      <c r="A22" s="215">
        <v>10</v>
      </c>
      <c r="B22" s="262" t="s">
        <v>348</v>
      </c>
      <c r="C22" s="358" t="s">
        <v>266</v>
      </c>
      <c r="D22" s="381">
        <f t="shared" si="1"/>
        <v>12</v>
      </c>
      <c r="E22" s="363">
        <v>3</v>
      </c>
      <c r="F22" s="364">
        <v>3</v>
      </c>
      <c r="G22" s="364">
        <v>3</v>
      </c>
      <c r="H22" s="365">
        <v>3</v>
      </c>
    </row>
    <row r="23" spans="1:8" ht="33.75" x14ac:dyDescent="0.25">
      <c r="A23" s="214">
        <v>11</v>
      </c>
      <c r="B23" s="262" t="s">
        <v>349</v>
      </c>
      <c r="C23" s="358" t="s">
        <v>266</v>
      </c>
      <c r="D23" s="381">
        <f t="shared" si="1"/>
        <v>12</v>
      </c>
      <c r="E23" s="363">
        <v>3</v>
      </c>
      <c r="F23" s="364">
        <v>3</v>
      </c>
      <c r="G23" s="364">
        <v>3</v>
      </c>
      <c r="H23" s="365">
        <v>3</v>
      </c>
    </row>
    <row r="24" spans="1:8" ht="22.5" x14ac:dyDescent="0.25">
      <c r="A24" s="214">
        <v>12</v>
      </c>
      <c r="B24" s="262" t="s">
        <v>350</v>
      </c>
      <c r="C24" s="358" t="s">
        <v>266</v>
      </c>
      <c r="D24" s="381">
        <f t="shared" si="1"/>
        <v>12</v>
      </c>
      <c r="E24" s="363">
        <v>3</v>
      </c>
      <c r="F24" s="364">
        <v>3</v>
      </c>
      <c r="G24" s="364">
        <v>3</v>
      </c>
      <c r="H24" s="365">
        <v>3</v>
      </c>
    </row>
    <row r="25" spans="1:8" ht="22.5" x14ac:dyDescent="0.25">
      <c r="A25" s="215">
        <v>13</v>
      </c>
      <c r="B25" s="262" t="s">
        <v>351</v>
      </c>
      <c r="C25" s="358" t="s">
        <v>267</v>
      </c>
      <c r="D25" s="381">
        <f t="shared" si="1"/>
        <v>12</v>
      </c>
      <c r="E25" s="363">
        <v>3</v>
      </c>
      <c r="F25" s="364">
        <v>3</v>
      </c>
      <c r="G25" s="364">
        <v>3</v>
      </c>
      <c r="H25" s="365">
        <v>3</v>
      </c>
    </row>
    <row r="26" spans="1:8" ht="22.5" x14ac:dyDescent="0.25">
      <c r="A26" s="214">
        <v>14</v>
      </c>
      <c r="B26" s="262" t="s">
        <v>352</v>
      </c>
      <c r="C26" s="358" t="s">
        <v>267</v>
      </c>
      <c r="D26" s="381">
        <f t="shared" si="1"/>
        <v>12</v>
      </c>
      <c r="E26" s="363">
        <v>3</v>
      </c>
      <c r="F26" s="364">
        <v>3</v>
      </c>
      <c r="G26" s="364">
        <v>3</v>
      </c>
      <c r="H26" s="365">
        <v>3</v>
      </c>
    </row>
    <row r="27" spans="1:8" ht="22.5" x14ac:dyDescent="0.25">
      <c r="A27" s="215">
        <v>15</v>
      </c>
      <c r="B27" s="262" t="s">
        <v>353</v>
      </c>
      <c r="C27" s="358" t="s">
        <v>267</v>
      </c>
      <c r="D27" s="381">
        <f t="shared" si="1"/>
        <v>12</v>
      </c>
      <c r="E27" s="363">
        <v>3</v>
      </c>
      <c r="F27" s="364">
        <v>3</v>
      </c>
      <c r="G27" s="364">
        <v>3</v>
      </c>
      <c r="H27" s="365">
        <v>3</v>
      </c>
    </row>
    <row r="28" spans="1:8" ht="22.5" x14ac:dyDescent="0.25">
      <c r="A28" s="215">
        <v>16</v>
      </c>
      <c r="B28" s="262" t="s">
        <v>354</v>
      </c>
      <c r="C28" s="358" t="s">
        <v>267</v>
      </c>
      <c r="D28" s="381">
        <f t="shared" si="1"/>
        <v>12</v>
      </c>
      <c r="E28" s="363">
        <v>3</v>
      </c>
      <c r="F28" s="364">
        <v>3</v>
      </c>
      <c r="G28" s="364">
        <v>3</v>
      </c>
      <c r="H28" s="365">
        <v>3</v>
      </c>
    </row>
    <row r="29" spans="1:8" ht="22.5" x14ac:dyDescent="0.25">
      <c r="A29" s="215">
        <v>17</v>
      </c>
      <c r="B29" s="262" t="s">
        <v>355</v>
      </c>
      <c r="C29" s="358" t="s">
        <v>267</v>
      </c>
      <c r="D29" s="381">
        <f t="shared" si="1"/>
        <v>12</v>
      </c>
      <c r="E29" s="363">
        <v>3</v>
      </c>
      <c r="F29" s="364">
        <v>3</v>
      </c>
      <c r="G29" s="364">
        <v>3</v>
      </c>
      <c r="H29" s="365">
        <v>3</v>
      </c>
    </row>
    <row r="30" spans="1:8" ht="33.75" x14ac:dyDescent="0.25">
      <c r="A30" s="215">
        <v>18</v>
      </c>
      <c r="B30" s="262" t="s">
        <v>356</v>
      </c>
      <c r="C30" s="358" t="s">
        <v>267</v>
      </c>
      <c r="D30" s="381">
        <f t="shared" si="1"/>
        <v>12</v>
      </c>
      <c r="E30" s="363">
        <v>3</v>
      </c>
      <c r="F30" s="364">
        <v>3</v>
      </c>
      <c r="G30" s="364">
        <v>3</v>
      </c>
      <c r="H30" s="365">
        <v>3</v>
      </c>
    </row>
    <row r="31" spans="1:8" ht="22.5" x14ac:dyDescent="0.25">
      <c r="A31" s="215">
        <v>19</v>
      </c>
      <c r="B31" s="262" t="s">
        <v>357</v>
      </c>
      <c r="C31" s="358" t="s">
        <v>267</v>
      </c>
      <c r="D31" s="381">
        <f t="shared" si="1"/>
        <v>12</v>
      </c>
      <c r="E31" s="363">
        <v>3</v>
      </c>
      <c r="F31" s="364">
        <v>3</v>
      </c>
      <c r="G31" s="364">
        <v>3</v>
      </c>
      <c r="H31" s="365">
        <v>3</v>
      </c>
    </row>
    <row r="32" spans="1:8" ht="45" x14ac:dyDescent="0.25">
      <c r="A32" s="215">
        <v>20</v>
      </c>
      <c r="B32" s="262" t="s">
        <v>358</v>
      </c>
      <c r="C32" s="358" t="s">
        <v>267</v>
      </c>
      <c r="D32" s="381">
        <f t="shared" si="1"/>
        <v>12</v>
      </c>
      <c r="E32" s="363">
        <v>3</v>
      </c>
      <c r="F32" s="364">
        <v>3</v>
      </c>
      <c r="G32" s="364">
        <v>3</v>
      </c>
      <c r="H32" s="365">
        <v>3</v>
      </c>
    </row>
    <row r="33" spans="1:8" x14ac:dyDescent="0.25">
      <c r="A33" s="215">
        <v>21</v>
      </c>
      <c r="B33" s="262" t="s">
        <v>359</v>
      </c>
      <c r="C33" s="358" t="s">
        <v>267</v>
      </c>
      <c r="D33" s="381">
        <f t="shared" si="1"/>
        <v>12</v>
      </c>
      <c r="E33" s="363">
        <v>3</v>
      </c>
      <c r="F33" s="364">
        <v>3</v>
      </c>
      <c r="G33" s="364">
        <v>3</v>
      </c>
      <c r="H33" s="365">
        <v>3</v>
      </c>
    </row>
    <row r="34" spans="1:8" x14ac:dyDescent="0.25">
      <c r="A34" s="215">
        <v>22</v>
      </c>
      <c r="B34" s="262" t="s">
        <v>360</v>
      </c>
      <c r="C34" s="358" t="s">
        <v>267</v>
      </c>
      <c r="D34" s="381">
        <f t="shared" si="1"/>
        <v>12</v>
      </c>
      <c r="E34" s="363">
        <v>3</v>
      </c>
      <c r="F34" s="364">
        <v>3</v>
      </c>
      <c r="G34" s="364">
        <v>3</v>
      </c>
      <c r="H34" s="365">
        <v>3</v>
      </c>
    </row>
    <row r="35" spans="1:8" ht="22.5" x14ac:dyDescent="0.25">
      <c r="A35" s="215">
        <v>23</v>
      </c>
      <c r="B35" s="262" t="s">
        <v>361</v>
      </c>
      <c r="C35" s="358" t="s">
        <v>267</v>
      </c>
      <c r="D35" s="381">
        <f t="shared" si="1"/>
        <v>12</v>
      </c>
      <c r="E35" s="363">
        <v>3</v>
      </c>
      <c r="F35" s="364">
        <v>3</v>
      </c>
      <c r="G35" s="364">
        <v>3</v>
      </c>
      <c r="H35" s="365">
        <v>3</v>
      </c>
    </row>
    <row r="36" spans="1:8" ht="34.5" thickBot="1" x14ac:dyDescent="0.3">
      <c r="A36" s="216">
        <v>24</v>
      </c>
      <c r="B36" s="317" t="s">
        <v>362</v>
      </c>
      <c r="C36" s="359" t="s">
        <v>267</v>
      </c>
      <c r="D36" s="382">
        <f t="shared" si="1"/>
        <v>12</v>
      </c>
      <c r="E36" s="366">
        <v>3</v>
      </c>
      <c r="F36" s="367">
        <v>3</v>
      </c>
      <c r="G36" s="367">
        <v>3</v>
      </c>
      <c r="H36" s="368">
        <v>3</v>
      </c>
    </row>
    <row r="37" spans="1:8" ht="21.75" customHeight="1" thickBot="1" x14ac:dyDescent="0.3">
      <c r="A37" s="218" t="s">
        <v>342</v>
      </c>
      <c r="B37" s="220"/>
      <c r="C37" s="355"/>
      <c r="D37" s="349"/>
      <c r="E37" s="220"/>
      <c r="F37" s="220"/>
      <c r="G37" s="220"/>
      <c r="H37" s="221"/>
    </row>
    <row r="38" spans="1:8" ht="22.5" x14ac:dyDescent="0.25">
      <c r="A38" s="213">
        <v>25</v>
      </c>
      <c r="B38" s="316" t="s">
        <v>259</v>
      </c>
      <c r="C38" s="344" t="s">
        <v>267</v>
      </c>
      <c r="D38" s="350">
        <f>SUM(E38:H38)</f>
        <v>4</v>
      </c>
      <c r="E38" s="346">
        <v>1</v>
      </c>
      <c r="F38" s="290">
        <v>1</v>
      </c>
      <c r="G38" s="290">
        <v>1</v>
      </c>
      <c r="H38" s="291">
        <v>1</v>
      </c>
    </row>
    <row r="39" spans="1:8" ht="22.5" x14ac:dyDescent="0.25">
      <c r="A39" s="214">
        <v>26</v>
      </c>
      <c r="B39" s="262" t="s">
        <v>260</v>
      </c>
      <c r="C39" s="276" t="s">
        <v>267</v>
      </c>
      <c r="D39" s="351">
        <f>SUM(E39:H39)</f>
        <v>4</v>
      </c>
      <c r="E39" s="347">
        <v>1</v>
      </c>
      <c r="F39" s="273">
        <v>1</v>
      </c>
      <c r="G39" s="273">
        <v>1</v>
      </c>
      <c r="H39" s="277">
        <v>1</v>
      </c>
    </row>
    <row r="40" spans="1:8" ht="33.75" x14ac:dyDescent="0.25">
      <c r="A40" s="214">
        <v>27</v>
      </c>
      <c r="B40" s="262" t="s">
        <v>345</v>
      </c>
      <c r="C40" s="276" t="s">
        <v>262</v>
      </c>
      <c r="D40" s="351">
        <v>1</v>
      </c>
      <c r="E40" s="347">
        <v>0</v>
      </c>
      <c r="F40" s="273">
        <v>1</v>
      </c>
      <c r="G40" s="273">
        <v>0</v>
      </c>
      <c r="H40" s="277">
        <v>0</v>
      </c>
    </row>
    <row r="41" spans="1:8" ht="33.75" x14ac:dyDescent="0.25">
      <c r="A41" s="214">
        <v>28</v>
      </c>
      <c r="B41" s="262" t="s">
        <v>343</v>
      </c>
      <c r="C41" s="276" t="s">
        <v>266</v>
      </c>
      <c r="D41" s="351">
        <f>SUM(E41:H41)</f>
        <v>4</v>
      </c>
      <c r="E41" s="347">
        <v>1</v>
      </c>
      <c r="F41" s="273">
        <v>1</v>
      </c>
      <c r="G41" s="273">
        <v>1</v>
      </c>
      <c r="H41" s="277">
        <v>1</v>
      </c>
    </row>
    <row r="42" spans="1:8" ht="23.25" thickBot="1" x14ac:dyDescent="0.3">
      <c r="A42" s="216">
        <v>29</v>
      </c>
      <c r="B42" s="317" t="s">
        <v>344</v>
      </c>
      <c r="C42" s="345" t="s">
        <v>267</v>
      </c>
      <c r="D42" s="352">
        <f>SUM(E42:H42)</f>
        <v>5</v>
      </c>
      <c r="E42" s="348">
        <v>2</v>
      </c>
      <c r="F42" s="278">
        <v>1</v>
      </c>
      <c r="G42" s="278">
        <v>1</v>
      </c>
      <c r="H42" s="279">
        <v>1</v>
      </c>
    </row>
    <row r="43" spans="1:8" ht="22.5" customHeight="1" thickBot="1" x14ac:dyDescent="0.3">
      <c r="A43" s="218" t="s">
        <v>187</v>
      </c>
      <c r="B43" s="222"/>
      <c r="C43" s="355"/>
      <c r="D43" s="353"/>
      <c r="E43" s="199"/>
      <c r="F43" s="199"/>
      <c r="G43" s="199"/>
      <c r="H43" s="199"/>
    </row>
    <row r="44" spans="1:8" x14ac:dyDescent="0.25">
      <c r="A44" s="213">
        <v>30</v>
      </c>
      <c r="B44" s="262" t="s">
        <v>372</v>
      </c>
      <c r="C44" s="276" t="s">
        <v>267</v>
      </c>
      <c r="D44" s="333">
        <f>SUM(E44:H44)</f>
        <v>4</v>
      </c>
      <c r="E44" s="369">
        <v>1</v>
      </c>
      <c r="F44" s="370">
        <v>1</v>
      </c>
      <c r="G44" s="371">
        <v>1</v>
      </c>
      <c r="H44" s="11">
        <v>1</v>
      </c>
    </row>
    <row r="45" spans="1:8" x14ac:dyDescent="0.25">
      <c r="A45" s="214">
        <v>31</v>
      </c>
      <c r="B45" s="262" t="s">
        <v>268</v>
      </c>
      <c r="C45" s="276" t="s">
        <v>267</v>
      </c>
      <c r="D45" s="319">
        <f>SUM(E45:H45)</f>
        <v>4</v>
      </c>
      <c r="E45" s="372">
        <v>1</v>
      </c>
      <c r="F45" s="373">
        <v>1</v>
      </c>
      <c r="G45" s="374">
        <v>1</v>
      </c>
      <c r="H45" s="12">
        <v>1</v>
      </c>
    </row>
    <row r="46" spans="1:8" ht="22.5" x14ac:dyDescent="0.25">
      <c r="A46" s="214">
        <v>32</v>
      </c>
      <c r="B46" s="262" t="s">
        <v>269</v>
      </c>
      <c r="C46" s="276" t="s">
        <v>267</v>
      </c>
      <c r="D46" s="319">
        <f t="shared" ref="D46:D50" si="2">SUM(E46:H46)</f>
        <v>4</v>
      </c>
      <c r="E46" s="372">
        <v>1</v>
      </c>
      <c r="F46" s="373">
        <v>1</v>
      </c>
      <c r="G46" s="374">
        <v>1</v>
      </c>
      <c r="H46" s="12">
        <v>1</v>
      </c>
    </row>
    <row r="47" spans="1:8" x14ac:dyDescent="0.25">
      <c r="A47" s="214">
        <v>33</v>
      </c>
      <c r="B47" s="262" t="s">
        <v>373</v>
      </c>
      <c r="C47" s="276" t="s">
        <v>266</v>
      </c>
      <c r="D47" s="319">
        <f t="shared" si="2"/>
        <v>4</v>
      </c>
      <c r="E47" s="372">
        <v>1</v>
      </c>
      <c r="F47" s="373">
        <v>1</v>
      </c>
      <c r="G47" s="374">
        <v>1</v>
      </c>
      <c r="H47" s="12">
        <v>1</v>
      </c>
    </row>
    <row r="48" spans="1:8" x14ac:dyDescent="0.25">
      <c r="A48" s="214">
        <v>34</v>
      </c>
      <c r="B48" s="262" t="s">
        <v>374</v>
      </c>
      <c r="C48" s="276" t="s">
        <v>266</v>
      </c>
      <c r="D48" s="319">
        <f t="shared" si="2"/>
        <v>4</v>
      </c>
      <c r="E48" s="375">
        <v>1</v>
      </c>
      <c r="F48" s="376">
        <v>1</v>
      </c>
      <c r="G48" s="374">
        <v>1</v>
      </c>
      <c r="H48" s="12">
        <v>1</v>
      </c>
    </row>
    <row r="49" spans="1:8" x14ac:dyDescent="0.25">
      <c r="A49" s="214">
        <v>35</v>
      </c>
      <c r="B49" s="262" t="s">
        <v>375</v>
      </c>
      <c r="C49" s="276" t="s">
        <v>266</v>
      </c>
      <c r="D49" s="319">
        <f t="shared" si="2"/>
        <v>4</v>
      </c>
      <c r="E49" s="375">
        <v>1</v>
      </c>
      <c r="F49" s="376">
        <v>1</v>
      </c>
      <c r="G49" s="374">
        <v>1</v>
      </c>
      <c r="H49" s="12">
        <v>1</v>
      </c>
    </row>
    <row r="50" spans="1:8" ht="15.75" thickBot="1" x14ac:dyDescent="0.3">
      <c r="A50" s="214">
        <v>36</v>
      </c>
      <c r="B50" s="262" t="s">
        <v>376</v>
      </c>
      <c r="C50" s="276" t="s">
        <v>266</v>
      </c>
      <c r="D50" s="326">
        <f t="shared" si="2"/>
        <v>4</v>
      </c>
      <c r="E50" s="377">
        <v>1</v>
      </c>
      <c r="F50" s="378">
        <v>1</v>
      </c>
      <c r="G50" s="379">
        <v>1</v>
      </c>
      <c r="H50" s="329">
        <v>1</v>
      </c>
    </row>
    <row r="51" spans="1:8" ht="23.25" customHeight="1" thickBot="1" x14ac:dyDescent="0.3">
      <c r="A51" s="224" t="s">
        <v>1</v>
      </c>
      <c r="B51" s="220"/>
      <c r="C51" s="354"/>
      <c r="D51" s="220"/>
      <c r="E51" s="220"/>
      <c r="F51" s="220"/>
      <c r="G51" s="220"/>
      <c r="H51" s="221"/>
    </row>
    <row r="52" spans="1:8" x14ac:dyDescent="0.25">
      <c r="A52" s="210">
        <v>37</v>
      </c>
      <c r="B52" s="316" t="s">
        <v>270</v>
      </c>
      <c r="C52" s="286" t="s">
        <v>271</v>
      </c>
      <c r="D52" s="200">
        <f>SUM(E52:H52)</f>
        <v>12</v>
      </c>
      <c r="E52" s="225">
        <v>3</v>
      </c>
      <c r="F52" s="203">
        <v>3</v>
      </c>
      <c r="G52" s="203">
        <v>3</v>
      </c>
      <c r="H52" s="204">
        <v>3</v>
      </c>
    </row>
    <row r="53" spans="1:8" ht="22.5" x14ac:dyDescent="0.25">
      <c r="A53" s="211">
        <v>38</v>
      </c>
      <c r="B53" s="262" t="s">
        <v>272</v>
      </c>
      <c r="C53" s="287" t="s">
        <v>271</v>
      </c>
      <c r="D53" s="201">
        <f t="shared" ref="D53:D58" si="3">SUM(E53:H53)</f>
        <v>12</v>
      </c>
      <c r="E53" s="226">
        <v>3</v>
      </c>
      <c r="F53" s="205">
        <v>3</v>
      </c>
      <c r="G53" s="205">
        <v>3</v>
      </c>
      <c r="H53" s="206">
        <v>3</v>
      </c>
    </row>
    <row r="54" spans="1:8" x14ac:dyDescent="0.25">
      <c r="A54" s="211">
        <v>39</v>
      </c>
      <c r="B54" s="262" t="s">
        <v>273</v>
      </c>
      <c r="C54" s="287" t="s">
        <v>274</v>
      </c>
      <c r="D54" s="201">
        <f t="shared" si="3"/>
        <v>1</v>
      </c>
      <c r="E54" s="226">
        <v>0</v>
      </c>
      <c r="F54" s="205">
        <v>0</v>
      </c>
      <c r="G54" s="205">
        <v>0</v>
      </c>
      <c r="H54" s="206">
        <v>1</v>
      </c>
    </row>
    <row r="55" spans="1:8" ht="22.5" x14ac:dyDescent="0.25">
      <c r="A55" s="211">
        <v>40</v>
      </c>
      <c r="B55" s="262" t="s">
        <v>275</v>
      </c>
      <c r="C55" s="287" t="s">
        <v>263</v>
      </c>
      <c r="D55" s="201">
        <f t="shared" si="3"/>
        <v>12</v>
      </c>
      <c r="E55" s="226">
        <v>3</v>
      </c>
      <c r="F55" s="205">
        <v>3</v>
      </c>
      <c r="G55" s="205">
        <v>3</v>
      </c>
      <c r="H55" s="206">
        <v>3</v>
      </c>
    </row>
    <row r="56" spans="1:8" ht="33.75" x14ac:dyDescent="0.25">
      <c r="A56" s="211">
        <v>41</v>
      </c>
      <c r="B56" s="262" t="s">
        <v>276</v>
      </c>
      <c r="C56" s="287" t="s">
        <v>267</v>
      </c>
      <c r="D56" s="201">
        <f t="shared" si="3"/>
        <v>4</v>
      </c>
      <c r="E56" s="226">
        <v>1</v>
      </c>
      <c r="F56" s="205">
        <v>1</v>
      </c>
      <c r="G56" s="205">
        <v>1</v>
      </c>
      <c r="H56" s="206">
        <v>1</v>
      </c>
    </row>
    <row r="57" spans="1:8" ht="22.5" x14ac:dyDescent="0.25">
      <c r="A57" s="211">
        <v>42</v>
      </c>
      <c r="B57" s="262" t="s">
        <v>371</v>
      </c>
      <c r="C57" s="287" t="s">
        <v>267</v>
      </c>
      <c r="D57" s="201">
        <v>12</v>
      </c>
      <c r="E57" s="226">
        <v>3</v>
      </c>
      <c r="F57" s="205">
        <v>3</v>
      </c>
      <c r="G57" s="205">
        <v>3</v>
      </c>
      <c r="H57" s="206">
        <v>3</v>
      </c>
    </row>
    <row r="58" spans="1:8" ht="23.25" thickBot="1" x14ac:dyDescent="0.3">
      <c r="A58" s="212">
        <v>43</v>
      </c>
      <c r="B58" s="317" t="s">
        <v>277</v>
      </c>
      <c r="C58" s="288" t="s">
        <v>267</v>
      </c>
      <c r="D58" s="202">
        <f t="shared" si="3"/>
        <v>13</v>
      </c>
      <c r="E58" s="227">
        <v>4</v>
      </c>
      <c r="F58" s="207">
        <v>3</v>
      </c>
      <c r="G58" s="207">
        <v>3</v>
      </c>
      <c r="H58" s="208">
        <v>3</v>
      </c>
    </row>
    <row r="59" spans="1:8" x14ac:dyDescent="0.25">
      <c r="A59" s="217"/>
    </row>
  </sheetData>
  <mergeCells count="6">
    <mergeCell ref="A8:A10"/>
    <mergeCell ref="E8:H8"/>
    <mergeCell ref="E10:H10"/>
    <mergeCell ref="D8:D10"/>
    <mergeCell ref="C8:C10"/>
    <mergeCell ref="B8:B10"/>
  </mergeCells>
  <pageMargins left="0.54" right="0.51" top="0.46" bottom="0.56000000000000005" header="0.31496062992125984" footer="0.31496062992125984"/>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19" workbookViewId="0">
      <selection activeCell="A36" sqref="A36:O36"/>
    </sheetView>
  </sheetViews>
  <sheetFormatPr baseColWidth="10" defaultRowHeight="15" x14ac:dyDescent="0.25"/>
  <cols>
    <col min="1" max="1" width="5.140625" style="141" customWidth="1"/>
    <col min="2" max="2" width="4" style="141" customWidth="1"/>
    <col min="3" max="3" width="3.28515625" style="141" customWidth="1"/>
    <col min="4" max="4" width="3.85546875" style="141" customWidth="1"/>
    <col min="5" max="5" width="4.42578125" style="141" customWidth="1"/>
    <col min="6" max="6" width="3.42578125" style="141" customWidth="1"/>
    <col min="7" max="7" width="4" style="141" customWidth="1"/>
    <col min="8" max="8" width="32.42578125" style="142" customWidth="1"/>
    <col min="9" max="9" width="8.42578125" customWidth="1"/>
    <col min="10" max="10" width="7.7109375" customWidth="1"/>
    <col min="11" max="11" width="7.85546875" bestFit="1" customWidth="1"/>
    <col min="12" max="13" width="5.28515625" bestFit="1" customWidth="1"/>
    <col min="14" max="14" width="5.42578125" bestFit="1" customWidth="1"/>
    <col min="15" max="15" width="5.85546875" bestFit="1" customWidth="1"/>
  </cols>
  <sheetData>
    <row r="1" spans="1:15" x14ac:dyDescent="0.25">
      <c r="A1" s="191" t="s">
        <v>251</v>
      </c>
    </row>
    <row r="2" spans="1:15" x14ac:dyDescent="0.25">
      <c r="A2" s="193" t="s">
        <v>1</v>
      </c>
    </row>
    <row r="3" spans="1:15" x14ac:dyDescent="0.25">
      <c r="A3" s="192" t="s">
        <v>252</v>
      </c>
    </row>
    <row r="5" spans="1:15" x14ac:dyDescent="0.25">
      <c r="A5" s="141" t="s">
        <v>253</v>
      </c>
    </row>
    <row r="6" spans="1:15" ht="17.25" customHeight="1" x14ac:dyDescent="0.25"/>
    <row r="7" spans="1:15" ht="6.75" customHeight="1" x14ac:dyDescent="0.25">
      <c r="A7" s="186"/>
      <c r="B7" s="186"/>
      <c r="C7" s="186"/>
      <c r="D7" s="186"/>
      <c r="E7" s="186"/>
      <c r="F7" s="186"/>
      <c r="G7" s="186"/>
      <c r="H7" s="658"/>
      <c r="I7" s="658"/>
      <c r="J7" s="658"/>
      <c r="K7" s="658"/>
      <c r="L7" s="658"/>
      <c r="M7" s="658"/>
      <c r="N7" s="658"/>
      <c r="O7" s="658"/>
    </row>
    <row r="8" spans="1:15" x14ac:dyDescent="0.25">
      <c r="A8" s="187" t="s">
        <v>204</v>
      </c>
      <c r="B8" s="188"/>
      <c r="C8" s="188"/>
      <c r="D8" s="189"/>
      <c r="E8" s="188"/>
      <c r="F8" s="188"/>
      <c r="G8" s="188"/>
      <c r="H8" s="189"/>
      <c r="I8" s="16"/>
      <c r="J8" s="16"/>
      <c r="K8" s="188"/>
      <c r="L8" s="188"/>
      <c r="M8" s="188"/>
      <c r="N8" s="188"/>
      <c r="O8" s="190"/>
    </row>
    <row r="9" spans="1:15" ht="15" customHeight="1" x14ac:dyDescent="0.25">
      <c r="A9" s="649" t="s">
        <v>205</v>
      </c>
      <c r="B9" s="649" t="s">
        <v>206</v>
      </c>
      <c r="C9" s="650" t="s">
        <v>207</v>
      </c>
      <c r="D9" s="651" t="s">
        <v>208</v>
      </c>
      <c r="E9" s="649" t="s">
        <v>209</v>
      </c>
      <c r="F9" s="650" t="s">
        <v>210</v>
      </c>
      <c r="G9" s="650" t="s">
        <v>211</v>
      </c>
      <c r="H9" s="659" t="s">
        <v>212</v>
      </c>
      <c r="I9" s="649" t="s">
        <v>213</v>
      </c>
      <c r="J9" s="649" t="s">
        <v>214</v>
      </c>
      <c r="K9" s="653" t="s">
        <v>215</v>
      </c>
      <c r="L9" s="653"/>
      <c r="M9" s="653"/>
      <c r="N9" s="653"/>
      <c r="O9" s="653"/>
    </row>
    <row r="10" spans="1:15" ht="26.25" customHeight="1" x14ac:dyDescent="0.25">
      <c r="A10" s="649"/>
      <c r="B10" s="649"/>
      <c r="C10" s="650"/>
      <c r="D10" s="652"/>
      <c r="E10" s="649"/>
      <c r="F10" s="650"/>
      <c r="G10" s="650"/>
      <c r="H10" s="659"/>
      <c r="I10" s="649"/>
      <c r="J10" s="649"/>
      <c r="K10" s="144" t="s">
        <v>216</v>
      </c>
      <c r="L10" s="145" t="s">
        <v>217</v>
      </c>
      <c r="M10" s="145" t="s">
        <v>218</v>
      </c>
      <c r="N10" s="145" t="s">
        <v>219</v>
      </c>
      <c r="O10" s="145" t="s">
        <v>220</v>
      </c>
    </row>
    <row r="11" spans="1:15" x14ac:dyDescent="0.25">
      <c r="A11" s="146" t="s">
        <v>221</v>
      </c>
      <c r="B11" s="146"/>
      <c r="C11" s="147"/>
      <c r="D11" s="148"/>
      <c r="E11" s="149"/>
      <c r="F11" s="150"/>
      <c r="G11" s="146"/>
      <c r="H11" s="151" t="s">
        <v>222</v>
      </c>
      <c r="I11" s="152"/>
      <c r="J11" s="152"/>
      <c r="K11" s="153"/>
      <c r="L11" s="153"/>
      <c r="M11" s="153"/>
      <c r="N11" s="153"/>
      <c r="O11" s="153"/>
    </row>
    <row r="12" spans="1:15" ht="22.5" x14ac:dyDescent="0.25">
      <c r="A12" s="154"/>
      <c r="B12" s="154" t="s">
        <v>223</v>
      </c>
      <c r="C12" s="155"/>
      <c r="D12" s="156"/>
      <c r="E12" s="157"/>
      <c r="F12" s="158"/>
      <c r="G12" s="154"/>
      <c r="H12" s="159" t="s">
        <v>224</v>
      </c>
      <c r="I12" s="160"/>
      <c r="J12" s="160"/>
      <c r="K12" s="161"/>
      <c r="L12" s="161"/>
      <c r="M12" s="161"/>
      <c r="N12" s="161"/>
      <c r="O12" s="161"/>
    </row>
    <row r="13" spans="1:15" ht="22.5" x14ac:dyDescent="0.25">
      <c r="A13" s="154"/>
      <c r="B13" s="154"/>
      <c r="C13" s="155">
        <v>1</v>
      </c>
      <c r="D13" s="156"/>
      <c r="E13" s="157"/>
      <c r="F13" s="158"/>
      <c r="G13" s="154"/>
      <c r="H13" s="159" t="s">
        <v>225</v>
      </c>
      <c r="I13" s="160"/>
      <c r="J13" s="160"/>
      <c r="K13" s="161"/>
      <c r="L13" s="161"/>
      <c r="M13" s="161"/>
      <c r="N13" s="161"/>
      <c r="O13" s="161"/>
    </row>
    <row r="14" spans="1:15" ht="45" x14ac:dyDescent="0.25">
      <c r="A14" s="154"/>
      <c r="B14" s="154"/>
      <c r="C14" s="155"/>
      <c r="D14" s="156">
        <v>1.4</v>
      </c>
      <c r="E14" s="157"/>
      <c r="F14" s="158"/>
      <c r="G14" s="154"/>
      <c r="H14" s="159" t="s">
        <v>226</v>
      </c>
      <c r="I14" s="160"/>
      <c r="J14" s="160"/>
      <c r="K14" s="161"/>
      <c r="L14" s="161"/>
      <c r="M14" s="161"/>
      <c r="N14" s="161"/>
      <c r="O14" s="161"/>
    </row>
    <row r="15" spans="1:15" x14ac:dyDescent="0.25">
      <c r="A15" s="154"/>
      <c r="B15" s="154"/>
      <c r="C15" s="155"/>
      <c r="D15" s="156"/>
      <c r="E15" s="157">
        <v>44</v>
      </c>
      <c r="F15" s="158"/>
      <c r="G15" s="154"/>
      <c r="H15" s="159" t="s">
        <v>227</v>
      </c>
      <c r="I15" s="160"/>
      <c r="J15" s="160"/>
      <c r="K15" s="161"/>
      <c r="L15" s="161"/>
      <c r="M15" s="161"/>
      <c r="N15" s="161"/>
      <c r="O15" s="161"/>
    </row>
    <row r="16" spans="1:15" x14ac:dyDescent="0.25">
      <c r="A16" s="154"/>
      <c r="B16" s="154"/>
      <c r="C16" s="155"/>
      <c r="D16" s="156"/>
      <c r="E16" s="157"/>
      <c r="F16" s="158" t="s">
        <v>228</v>
      </c>
      <c r="G16" s="154" t="s">
        <v>167</v>
      </c>
      <c r="H16" s="159" t="s">
        <v>229</v>
      </c>
      <c r="I16" s="160"/>
      <c r="J16" s="160"/>
      <c r="K16" s="161"/>
      <c r="L16" s="161"/>
      <c r="M16" s="161"/>
      <c r="N16" s="161"/>
      <c r="O16" s="161"/>
    </row>
    <row r="17" spans="1:15" ht="22.5" x14ac:dyDescent="0.25">
      <c r="A17" s="154"/>
      <c r="B17" s="154"/>
      <c r="C17" s="155"/>
      <c r="D17" s="156"/>
      <c r="E17" s="157"/>
      <c r="F17" s="158"/>
      <c r="G17" s="154">
        <v>1</v>
      </c>
      <c r="H17" s="159" t="s">
        <v>230</v>
      </c>
      <c r="I17" s="162" t="s">
        <v>231</v>
      </c>
      <c r="J17" s="163" t="s">
        <v>232</v>
      </c>
      <c r="K17" s="154">
        <f>SUM(L17:O17)</f>
        <v>30</v>
      </c>
      <c r="L17" s="154">
        <f>SUM(METAS!E12:E18)</f>
        <v>7</v>
      </c>
      <c r="M17" s="154">
        <f>SUM(METAS!F12:F18)</f>
        <v>8</v>
      </c>
      <c r="N17" s="154">
        <f>SUM(METAS!G12:G18)</f>
        <v>7</v>
      </c>
      <c r="O17" s="154">
        <f>SUM(METAS!H12:H18)</f>
        <v>8</v>
      </c>
    </row>
    <row r="18" spans="1:15" x14ac:dyDescent="0.25">
      <c r="A18" s="154" t="s">
        <v>167</v>
      </c>
      <c r="B18" s="154" t="s">
        <v>167</v>
      </c>
      <c r="C18" s="155" t="s">
        <v>167</v>
      </c>
      <c r="D18" s="156" t="s">
        <v>167</v>
      </c>
      <c r="E18" s="157" t="s">
        <v>167</v>
      </c>
      <c r="F18" s="158" t="s">
        <v>167</v>
      </c>
      <c r="G18" s="154" t="s">
        <v>167</v>
      </c>
      <c r="H18" s="164" t="s">
        <v>233</v>
      </c>
      <c r="I18" s="160"/>
      <c r="J18" s="160"/>
      <c r="K18" s="161" t="s">
        <v>167</v>
      </c>
      <c r="L18" s="161"/>
      <c r="M18" s="161" t="s">
        <v>167</v>
      </c>
      <c r="N18" s="161" t="s">
        <v>167</v>
      </c>
      <c r="O18" s="161" t="s">
        <v>167</v>
      </c>
    </row>
    <row r="19" spans="1:15" ht="22.5" x14ac:dyDescent="0.25">
      <c r="A19" s="154"/>
      <c r="B19" s="154">
        <v>4</v>
      </c>
      <c r="C19" s="155"/>
      <c r="D19" s="156"/>
      <c r="E19" s="157"/>
      <c r="F19" s="158"/>
      <c r="G19" s="154"/>
      <c r="H19" s="159" t="s">
        <v>224</v>
      </c>
      <c r="I19" s="160"/>
      <c r="J19" s="160"/>
      <c r="K19" s="161"/>
      <c r="L19" s="161"/>
      <c r="M19" s="161"/>
      <c r="N19" s="161"/>
      <c r="O19" s="161"/>
    </row>
    <row r="20" spans="1:15" ht="33.75" x14ac:dyDescent="0.25">
      <c r="A20" s="154"/>
      <c r="B20" s="154"/>
      <c r="C20" s="155">
        <v>7</v>
      </c>
      <c r="D20" s="156"/>
      <c r="E20" s="157"/>
      <c r="F20" s="158"/>
      <c r="G20" s="154"/>
      <c r="H20" s="159" t="s">
        <v>234</v>
      </c>
      <c r="I20" s="160"/>
      <c r="J20" s="160"/>
      <c r="K20" s="161"/>
      <c r="L20" s="161"/>
      <c r="M20" s="161"/>
      <c r="N20" s="161"/>
      <c r="O20" s="161"/>
    </row>
    <row r="21" spans="1:15" ht="45" x14ac:dyDescent="0.25">
      <c r="A21" s="154"/>
      <c r="B21" s="154"/>
      <c r="C21" s="155"/>
      <c r="D21" s="156">
        <v>7.2</v>
      </c>
      <c r="E21" s="157"/>
      <c r="F21" s="158"/>
      <c r="G21" s="154"/>
      <c r="H21" s="159" t="s">
        <v>235</v>
      </c>
      <c r="I21" s="160"/>
      <c r="J21" s="160"/>
      <c r="K21" s="161"/>
      <c r="L21" s="161"/>
      <c r="M21" s="161"/>
      <c r="N21" s="161"/>
      <c r="O21" s="161"/>
    </row>
    <row r="22" spans="1:15" x14ac:dyDescent="0.25">
      <c r="A22" s="154"/>
      <c r="B22" s="154"/>
      <c r="C22" s="155"/>
      <c r="D22" s="156"/>
      <c r="E22" s="157">
        <v>44</v>
      </c>
      <c r="F22" s="158"/>
      <c r="G22" s="154"/>
      <c r="H22" s="159" t="s">
        <v>227</v>
      </c>
      <c r="I22" s="160"/>
      <c r="J22" s="160"/>
      <c r="K22" s="161"/>
      <c r="L22" s="161"/>
      <c r="M22" s="161"/>
      <c r="N22" s="161"/>
      <c r="O22" s="161"/>
    </row>
    <row r="23" spans="1:15" x14ac:dyDescent="0.25">
      <c r="A23" s="154"/>
      <c r="B23" s="154"/>
      <c r="C23" s="155"/>
      <c r="D23" s="156"/>
      <c r="E23" s="157"/>
      <c r="F23" s="158" t="s">
        <v>236</v>
      </c>
      <c r="G23" s="154"/>
      <c r="H23" s="159" t="s">
        <v>237</v>
      </c>
      <c r="I23" s="160"/>
      <c r="J23" s="160"/>
      <c r="K23" s="161"/>
      <c r="L23" s="161"/>
      <c r="M23" s="161"/>
      <c r="N23" s="161"/>
      <c r="O23" s="161"/>
    </row>
    <row r="24" spans="1:15" ht="22.5" x14ac:dyDescent="0.25">
      <c r="A24" s="154"/>
      <c r="B24" s="154"/>
      <c r="C24" s="155"/>
      <c r="D24" s="165"/>
      <c r="E24" s="157"/>
      <c r="F24" s="158"/>
      <c r="G24" s="154">
        <v>1</v>
      </c>
      <c r="H24" s="166" t="s">
        <v>238</v>
      </c>
      <c r="I24" s="162" t="s">
        <v>231</v>
      </c>
      <c r="J24" s="162" t="s">
        <v>232</v>
      </c>
      <c r="K24" s="154">
        <f>L24+M24+N24+O24</f>
        <v>28</v>
      </c>
      <c r="L24" s="154">
        <f>SUM(METAS!E44:E50)</f>
        <v>7</v>
      </c>
      <c r="M24" s="154">
        <f>SUM(METAS!F44:F50)</f>
        <v>7</v>
      </c>
      <c r="N24" s="154">
        <f>SUM(METAS!G44:G50)</f>
        <v>7</v>
      </c>
      <c r="O24" s="154">
        <f>SUM(METAS!H44:H50)</f>
        <v>7</v>
      </c>
    </row>
    <row r="25" spans="1:15" x14ac:dyDescent="0.25">
      <c r="A25" s="154" t="s">
        <v>239</v>
      </c>
      <c r="B25" s="154"/>
      <c r="C25" s="155"/>
      <c r="D25" s="156"/>
      <c r="E25" s="167"/>
      <c r="F25" s="158"/>
      <c r="G25" s="154"/>
      <c r="H25" s="164" t="s">
        <v>380</v>
      </c>
      <c r="I25" s="168"/>
      <c r="J25" s="168"/>
      <c r="K25" s="161"/>
      <c r="L25" s="168"/>
      <c r="M25" s="168"/>
      <c r="N25" s="168"/>
      <c r="O25" s="168"/>
    </row>
    <row r="26" spans="1:15" x14ac:dyDescent="0.25">
      <c r="A26" s="154"/>
      <c r="B26" s="154">
        <v>4</v>
      </c>
      <c r="C26" s="155"/>
      <c r="D26" s="156"/>
      <c r="E26" s="167"/>
      <c r="F26" s="158"/>
      <c r="G26" s="154"/>
      <c r="H26" s="164" t="s">
        <v>224</v>
      </c>
      <c r="I26" s="168"/>
      <c r="J26" s="168"/>
      <c r="K26" s="161"/>
      <c r="L26" s="168"/>
      <c r="M26" s="168"/>
      <c r="N26" s="168"/>
      <c r="O26" s="168"/>
    </row>
    <row r="27" spans="1:15" ht="33.75" x14ac:dyDescent="0.25">
      <c r="A27" s="154"/>
      <c r="B27" s="154"/>
      <c r="C27" s="155">
        <v>7</v>
      </c>
      <c r="D27" s="156"/>
      <c r="E27" s="167"/>
      <c r="F27" s="158"/>
      <c r="G27" s="154"/>
      <c r="H27" s="159" t="s">
        <v>234</v>
      </c>
      <c r="I27" s="168"/>
      <c r="J27" s="168"/>
      <c r="K27" s="161"/>
      <c r="L27" s="168"/>
      <c r="M27" s="168"/>
      <c r="N27" s="168"/>
      <c r="O27" s="168"/>
    </row>
    <row r="28" spans="1:15" ht="33.75" x14ac:dyDescent="0.25">
      <c r="A28" s="154"/>
      <c r="B28" s="154"/>
      <c r="C28" s="155"/>
      <c r="D28" s="156">
        <v>7.3</v>
      </c>
      <c r="E28" s="167"/>
      <c r="F28" s="158"/>
      <c r="G28" s="154"/>
      <c r="H28" s="159" t="s">
        <v>240</v>
      </c>
      <c r="I28" s="168"/>
      <c r="J28" s="168"/>
      <c r="K28" s="161"/>
      <c r="L28" s="168"/>
      <c r="M28" s="168"/>
      <c r="N28" s="168"/>
      <c r="O28" s="168"/>
    </row>
    <row r="29" spans="1:15" x14ac:dyDescent="0.25">
      <c r="A29" s="154"/>
      <c r="B29" s="154"/>
      <c r="C29" s="155"/>
      <c r="D29" s="156"/>
      <c r="E29" s="167">
        <v>44</v>
      </c>
      <c r="F29" s="158"/>
      <c r="G29" s="154"/>
      <c r="H29" s="159" t="s">
        <v>227</v>
      </c>
      <c r="I29" s="168"/>
      <c r="J29" s="168"/>
      <c r="K29" s="161"/>
      <c r="L29" s="168"/>
      <c r="M29" s="168"/>
      <c r="N29" s="168"/>
      <c r="O29" s="168"/>
    </row>
    <row r="30" spans="1:15" ht="22.5" x14ac:dyDescent="0.25">
      <c r="A30" s="154"/>
      <c r="B30" s="154"/>
      <c r="C30" s="155"/>
      <c r="D30" s="156"/>
      <c r="E30" s="167"/>
      <c r="F30" s="158" t="s">
        <v>241</v>
      </c>
      <c r="G30" s="154"/>
      <c r="H30" s="159" t="s">
        <v>242</v>
      </c>
      <c r="I30" s="168"/>
      <c r="J30" s="168"/>
      <c r="K30" s="161"/>
      <c r="L30" s="168"/>
      <c r="M30" s="168"/>
      <c r="N30" s="168"/>
      <c r="O30" s="168"/>
    </row>
    <row r="31" spans="1:15" ht="22.5" x14ac:dyDescent="0.25">
      <c r="A31" s="154"/>
      <c r="B31" s="154"/>
      <c r="C31" s="155"/>
      <c r="D31" s="165"/>
      <c r="E31" s="157"/>
      <c r="F31" s="158"/>
      <c r="G31" s="154">
        <v>1</v>
      </c>
      <c r="H31" s="166" t="s">
        <v>243</v>
      </c>
      <c r="I31" s="162" t="s">
        <v>231</v>
      </c>
      <c r="J31" s="162" t="s">
        <v>232</v>
      </c>
      <c r="K31" s="154">
        <f>L31+M31+N31+O31</f>
        <v>204</v>
      </c>
      <c r="L31" s="154">
        <f>SUM(METAS!E20:E36)</f>
        <v>51</v>
      </c>
      <c r="M31" s="154">
        <f>SUM(METAS!F20:F36)</f>
        <v>51</v>
      </c>
      <c r="N31" s="154">
        <f>SUM(METAS!G20:G36)</f>
        <v>51</v>
      </c>
      <c r="O31" s="154">
        <f>SUM(METAS!H20:H36)</f>
        <v>51</v>
      </c>
    </row>
    <row r="32" spans="1:15" x14ac:dyDescent="0.25">
      <c r="A32" s="154" t="s">
        <v>221</v>
      </c>
      <c r="B32" s="154"/>
      <c r="C32" s="155"/>
      <c r="D32" s="156"/>
      <c r="E32" s="167"/>
      <c r="F32" s="158"/>
      <c r="G32" s="154"/>
      <c r="H32" s="164" t="s">
        <v>381</v>
      </c>
      <c r="I32" s="168"/>
      <c r="J32" s="168"/>
      <c r="K32" s="161"/>
      <c r="L32" s="168"/>
      <c r="M32" s="168"/>
      <c r="N32" s="168"/>
      <c r="O32" s="168"/>
    </row>
    <row r="33" spans="1:15" ht="22.5" x14ac:dyDescent="0.25">
      <c r="A33" s="154"/>
      <c r="B33" s="154" t="s">
        <v>223</v>
      </c>
      <c r="C33" s="155"/>
      <c r="D33" s="156"/>
      <c r="E33" s="157"/>
      <c r="F33" s="158"/>
      <c r="G33" s="154"/>
      <c r="H33" s="159" t="s">
        <v>224</v>
      </c>
      <c r="I33" s="162"/>
      <c r="J33" s="163"/>
      <c r="K33" s="154"/>
      <c r="L33" s="383"/>
      <c r="M33" s="383"/>
      <c r="N33" s="383"/>
      <c r="O33" s="383"/>
    </row>
    <row r="34" spans="1:15" ht="22.5" x14ac:dyDescent="0.25">
      <c r="A34" s="154"/>
      <c r="B34" s="154"/>
      <c r="C34" s="155">
        <v>1</v>
      </c>
      <c r="D34" s="156"/>
      <c r="E34" s="157"/>
      <c r="F34" s="158"/>
      <c r="G34" s="154"/>
      <c r="H34" s="159" t="s">
        <v>225</v>
      </c>
      <c r="I34" s="162"/>
      <c r="J34" s="163"/>
      <c r="K34" s="154"/>
      <c r="L34" s="383"/>
      <c r="M34" s="383"/>
      <c r="N34" s="383"/>
      <c r="O34" s="383"/>
    </row>
    <row r="35" spans="1:15" ht="45" x14ac:dyDescent="0.25">
      <c r="A35" s="154"/>
      <c r="B35" s="154"/>
      <c r="C35" s="155"/>
      <c r="D35" s="156">
        <v>1.4</v>
      </c>
      <c r="E35" s="157"/>
      <c r="F35" s="158"/>
      <c r="G35" s="154"/>
      <c r="H35" s="159" t="s">
        <v>226</v>
      </c>
      <c r="I35" s="162"/>
      <c r="J35" s="163"/>
      <c r="K35" s="154"/>
      <c r="L35" s="383"/>
      <c r="M35" s="383"/>
      <c r="N35" s="383"/>
      <c r="O35" s="383"/>
    </row>
    <row r="36" spans="1:15" x14ac:dyDescent="0.25">
      <c r="A36" s="177"/>
      <c r="B36" s="177"/>
      <c r="C36" s="178"/>
      <c r="D36" s="399"/>
      <c r="E36" s="180">
        <v>44</v>
      </c>
      <c r="F36" s="400"/>
      <c r="G36" s="177"/>
      <c r="H36" s="401" t="s">
        <v>227</v>
      </c>
      <c r="I36" s="402"/>
      <c r="J36" s="403"/>
      <c r="K36" s="177"/>
      <c r="L36" s="404"/>
      <c r="M36" s="404"/>
      <c r="N36" s="404"/>
      <c r="O36" s="404"/>
    </row>
    <row r="37" spans="1:15" x14ac:dyDescent="0.25">
      <c r="A37" s="154"/>
      <c r="B37" s="154"/>
      <c r="C37" s="155"/>
      <c r="D37" s="156"/>
      <c r="E37" s="157"/>
      <c r="F37" s="158" t="s">
        <v>228</v>
      </c>
      <c r="G37" s="154" t="s">
        <v>167</v>
      </c>
      <c r="H37" s="159" t="s">
        <v>229</v>
      </c>
      <c r="I37" s="162"/>
      <c r="J37" s="163"/>
      <c r="K37" s="154"/>
      <c r="L37" s="383"/>
      <c r="M37" s="383"/>
      <c r="N37" s="383"/>
      <c r="O37" s="383"/>
    </row>
    <row r="38" spans="1:15" ht="22.5" x14ac:dyDescent="0.25">
      <c r="A38" s="154"/>
      <c r="B38" s="154"/>
      <c r="C38" s="155"/>
      <c r="D38" s="156"/>
      <c r="E38" s="157"/>
      <c r="F38" s="158"/>
      <c r="G38" s="154">
        <v>1</v>
      </c>
      <c r="H38" s="159" t="s">
        <v>230</v>
      </c>
      <c r="I38" s="162" t="s">
        <v>231</v>
      </c>
      <c r="J38" s="163" t="s">
        <v>232</v>
      </c>
      <c r="K38" s="154">
        <f>L38+M38+N38+O38</f>
        <v>18</v>
      </c>
      <c r="L38" s="383">
        <f>SUM(METAS!E38:E42)</f>
        <v>5</v>
      </c>
      <c r="M38" s="383">
        <f>SUM(METAS!F38:F42)</f>
        <v>5</v>
      </c>
      <c r="N38" s="383">
        <f>SUM(METAS!G38:G42)</f>
        <v>4</v>
      </c>
      <c r="O38" s="383">
        <f>SUM(METAS!H38:H42)</f>
        <v>4</v>
      </c>
    </row>
    <row r="39" spans="1:15" x14ac:dyDescent="0.25">
      <c r="A39" s="154" t="s">
        <v>244</v>
      </c>
      <c r="B39" s="154" t="s">
        <v>167</v>
      </c>
      <c r="C39" s="155"/>
      <c r="D39" s="156"/>
      <c r="E39" s="157"/>
      <c r="F39" s="158"/>
      <c r="G39" s="154"/>
      <c r="H39" s="164" t="s">
        <v>245</v>
      </c>
      <c r="I39" s="154"/>
      <c r="J39" s="154"/>
      <c r="K39" s="161"/>
      <c r="L39" s="154"/>
      <c r="M39" s="154"/>
      <c r="N39" s="154"/>
      <c r="O39" s="154"/>
    </row>
    <row r="40" spans="1:15" ht="22.5" x14ac:dyDescent="0.25">
      <c r="A40" s="154"/>
      <c r="B40" s="154" t="s">
        <v>223</v>
      </c>
      <c r="C40" s="155"/>
      <c r="D40" s="169"/>
      <c r="E40" s="157"/>
      <c r="F40" s="154"/>
      <c r="G40" s="154"/>
      <c r="H40" s="159" t="s">
        <v>224</v>
      </c>
      <c r="I40" s="168"/>
      <c r="J40" s="168"/>
      <c r="K40" s="161"/>
      <c r="L40" s="168"/>
      <c r="M40" s="168"/>
      <c r="N40" s="168"/>
      <c r="O40" s="168"/>
    </row>
    <row r="41" spans="1:15" ht="22.5" x14ac:dyDescent="0.25">
      <c r="A41" s="154"/>
      <c r="B41" s="154"/>
      <c r="C41" s="155">
        <v>1</v>
      </c>
      <c r="D41" s="169"/>
      <c r="E41" s="157"/>
      <c r="F41" s="154"/>
      <c r="G41" s="154"/>
      <c r="H41" s="159" t="s">
        <v>225</v>
      </c>
      <c r="I41" s="154"/>
      <c r="J41" s="154"/>
      <c r="K41" s="161"/>
      <c r="L41" s="154"/>
      <c r="M41" s="154"/>
      <c r="N41" s="154"/>
      <c r="O41" s="154"/>
    </row>
    <row r="42" spans="1:15" ht="45" x14ac:dyDescent="0.25">
      <c r="A42" s="154"/>
      <c r="B42" s="173"/>
      <c r="C42" s="174"/>
      <c r="D42" s="156">
        <v>1.4</v>
      </c>
      <c r="E42" s="175"/>
      <c r="F42" s="173"/>
      <c r="G42" s="173"/>
      <c r="H42" s="159" t="s">
        <v>226</v>
      </c>
      <c r="I42" s="168"/>
      <c r="J42" s="168"/>
      <c r="K42" s="161"/>
      <c r="L42" s="168"/>
      <c r="M42" s="168"/>
      <c r="N42" s="168"/>
      <c r="O42" s="168"/>
    </row>
    <row r="43" spans="1:15" x14ac:dyDescent="0.25">
      <c r="A43" s="154"/>
      <c r="B43" s="173"/>
      <c r="C43" s="174"/>
      <c r="D43" s="170"/>
      <c r="E43" s="175">
        <v>44</v>
      </c>
      <c r="F43" s="173"/>
      <c r="G43" s="173"/>
      <c r="H43" s="159" t="s">
        <v>227</v>
      </c>
      <c r="I43" s="168"/>
      <c r="J43" s="168"/>
      <c r="K43" s="161"/>
      <c r="L43" s="168"/>
      <c r="M43" s="168"/>
      <c r="N43" s="168"/>
      <c r="O43" s="168"/>
    </row>
    <row r="44" spans="1:15" x14ac:dyDescent="0.25">
      <c r="A44" s="154"/>
      <c r="B44" s="173"/>
      <c r="C44" s="174"/>
      <c r="D44" s="170"/>
      <c r="E44" s="175"/>
      <c r="F44" s="158" t="s">
        <v>246</v>
      </c>
      <c r="G44" s="173"/>
      <c r="H44" s="176" t="s">
        <v>247</v>
      </c>
      <c r="I44" s="168"/>
      <c r="J44" s="168"/>
      <c r="K44" s="161"/>
      <c r="L44" s="168"/>
      <c r="M44" s="168"/>
      <c r="N44" s="168"/>
      <c r="O44" s="168"/>
    </row>
    <row r="45" spans="1:15" ht="22.5" x14ac:dyDescent="0.25">
      <c r="A45" s="169"/>
      <c r="B45" s="170"/>
      <c r="C45" s="171"/>
      <c r="D45" s="170"/>
      <c r="E45" s="172"/>
      <c r="F45" s="169"/>
      <c r="G45" s="154">
        <v>1</v>
      </c>
      <c r="H45" s="163" t="s">
        <v>248</v>
      </c>
      <c r="I45" s="162" t="s">
        <v>231</v>
      </c>
      <c r="J45" s="163" t="s">
        <v>232</v>
      </c>
      <c r="K45" s="154">
        <f>L45+M45+N45+O45</f>
        <v>66</v>
      </c>
      <c r="L45" s="154">
        <f>SUM(METAS!E52:E58)</f>
        <v>17</v>
      </c>
      <c r="M45" s="154">
        <f>SUM(METAS!F52:F58)</f>
        <v>16</v>
      </c>
      <c r="N45" s="154">
        <f>SUM(METAS!G52:G58)</f>
        <v>16</v>
      </c>
      <c r="O45" s="154">
        <f>SUM(METAS!H52:H58)</f>
        <v>17</v>
      </c>
    </row>
    <row r="46" spans="1:15" x14ac:dyDescent="0.25">
      <c r="A46" s="177"/>
      <c r="B46" s="177"/>
      <c r="C46" s="178"/>
      <c r="D46" s="179"/>
      <c r="E46" s="180"/>
      <c r="F46" s="177"/>
      <c r="G46" s="177"/>
      <c r="H46" s="181"/>
      <c r="I46" s="182"/>
      <c r="J46" s="182"/>
      <c r="K46" s="183"/>
      <c r="L46" s="182"/>
      <c r="M46" s="182"/>
      <c r="N46" s="182"/>
      <c r="O46" s="182"/>
    </row>
    <row r="47" spans="1:15" x14ac:dyDescent="0.25">
      <c r="A47" s="184"/>
      <c r="B47" s="184"/>
      <c r="C47" s="184"/>
      <c r="D47" s="654" t="s">
        <v>249</v>
      </c>
      <c r="E47" s="654"/>
      <c r="F47" s="654"/>
      <c r="G47" s="656">
        <v>4</v>
      </c>
    </row>
    <row r="48" spans="1:15" x14ac:dyDescent="0.25">
      <c r="A48" s="184"/>
      <c r="B48" s="184"/>
      <c r="C48" s="184"/>
      <c r="D48" s="655"/>
      <c r="E48" s="655"/>
      <c r="F48" s="655"/>
      <c r="G48" s="657"/>
    </row>
    <row r="49" spans="1:7" x14ac:dyDescent="0.25">
      <c r="A49" s="143" t="s">
        <v>250</v>
      </c>
      <c r="B49" s="184"/>
      <c r="C49" s="184"/>
      <c r="D49" s="185"/>
      <c r="E49" s="184"/>
      <c r="F49" s="184"/>
      <c r="G49" s="184"/>
    </row>
    <row r="50" spans="1:7" x14ac:dyDescent="0.25">
      <c r="A50" s="143"/>
      <c r="B50" s="184"/>
      <c r="C50" s="184"/>
      <c r="D50" s="185"/>
      <c r="E50" s="184"/>
      <c r="F50" s="184"/>
      <c r="G50" s="184"/>
    </row>
  </sheetData>
  <mergeCells count="14">
    <mergeCell ref="J9:J10"/>
    <mergeCell ref="K9:O9"/>
    <mergeCell ref="D47:F48"/>
    <mergeCell ref="G47:G48"/>
    <mergeCell ref="H7:O7"/>
    <mergeCell ref="F9:F10"/>
    <mergeCell ref="G9:G10"/>
    <mergeCell ref="H9:H10"/>
    <mergeCell ref="I9:I10"/>
    <mergeCell ref="A9:A10"/>
    <mergeCell ref="B9:B10"/>
    <mergeCell ref="C9:C10"/>
    <mergeCell ref="D9:D10"/>
    <mergeCell ref="E9:E10"/>
  </mergeCells>
  <pageMargins left="0.32" right="0.19685039370078741" top="0.43307086614173229" bottom="0.74803149606299213" header="0.31496062992125984" footer="0.3149606299212598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0"/>
  <sheetViews>
    <sheetView workbookViewId="0">
      <selection activeCell="B1" sqref="B1:J43"/>
    </sheetView>
  </sheetViews>
  <sheetFormatPr baseColWidth="10" defaultRowHeight="15" x14ac:dyDescent="0.25"/>
  <cols>
    <col min="1" max="1" width="4" customWidth="1"/>
    <col min="2" max="2" width="37.42578125" bestFit="1" customWidth="1"/>
    <col min="3" max="3" width="15.140625" bestFit="1" customWidth="1"/>
    <col min="4" max="4" width="15" customWidth="1"/>
    <col min="5" max="5" width="15.5703125" customWidth="1"/>
    <col min="6" max="6" width="15" customWidth="1"/>
    <col min="7" max="9" width="16.42578125" customWidth="1"/>
    <col min="10" max="10" width="18" customWidth="1"/>
    <col min="11" max="11" width="13.7109375" bestFit="1" customWidth="1"/>
    <col min="12" max="12" width="14.140625" hidden="1" customWidth="1"/>
    <col min="13" max="13" width="15.28515625" bestFit="1" customWidth="1"/>
  </cols>
  <sheetData>
    <row r="1" spans="1:13" ht="15.75" x14ac:dyDescent="0.25">
      <c r="B1" s="591" t="s">
        <v>0</v>
      </c>
      <c r="C1" s="591"/>
      <c r="D1" s="591"/>
      <c r="E1" s="591"/>
      <c r="F1" s="591"/>
      <c r="G1" s="591"/>
      <c r="H1" s="591"/>
      <c r="I1" s="591"/>
      <c r="J1" s="591"/>
      <c r="K1" s="84"/>
    </row>
    <row r="2" spans="1:13" x14ac:dyDescent="0.25">
      <c r="B2" s="592" t="s">
        <v>616</v>
      </c>
      <c r="C2" s="592"/>
      <c r="D2" s="592"/>
      <c r="E2" s="592"/>
      <c r="F2" s="592"/>
      <c r="G2" s="592"/>
      <c r="H2" s="592"/>
      <c r="I2" s="592"/>
      <c r="J2" s="592"/>
      <c r="K2" s="84"/>
    </row>
    <row r="3" spans="1:13" x14ac:dyDescent="0.25">
      <c r="A3" s="84"/>
      <c r="B3" s="84"/>
      <c r="C3" s="84"/>
      <c r="D3" s="84"/>
      <c r="E3" s="84"/>
      <c r="F3" s="84"/>
      <c r="G3" s="84"/>
      <c r="H3" s="84"/>
      <c r="I3" s="84"/>
      <c r="J3" s="84"/>
      <c r="K3" s="84"/>
    </row>
    <row r="4" spans="1:13" x14ac:dyDescent="0.25">
      <c r="A4" s="85"/>
      <c r="B4" s="86"/>
      <c r="C4" s="87"/>
      <c r="D4" s="87"/>
      <c r="E4" s="87"/>
      <c r="F4" s="87"/>
      <c r="G4" s="87"/>
      <c r="H4" s="87"/>
      <c r="I4" s="87"/>
      <c r="J4" s="87"/>
      <c r="K4" s="85"/>
    </row>
    <row r="5" spans="1:13" ht="15.75" thickBot="1" x14ac:dyDescent="0.3">
      <c r="A5" s="85"/>
      <c r="B5" s="86"/>
      <c r="C5" s="84"/>
      <c r="D5" s="84"/>
      <c r="E5" s="84"/>
      <c r="F5" s="84"/>
      <c r="G5" s="84"/>
      <c r="H5" s="84"/>
      <c r="I5" s="84"/>
      <c r="J5" s="84"/>
      <c r="K5" s="85"/>
    </row>
    <row r="6" spans="1:13" ht="15.75" thickBot="1" x14ac:dyDescent="0.3">
      <c r="A6" s="84"/>
      <c r="B6" s="88" t="s">
        <v>181</v>
      </c>
      <c r="C6" s="89">
        <v>1000</v>
      </c>
      <c r="D6" s="89">
        <v>2000</v>
      </c>
      <c r="E6" s="89">
        <v>3000</v>
      </c>
      <c r="F6" s="89">
        <v>4000</v>
      </c>
      <c r="G6" s="89">
        <v>5000</v>
      </c>
      <c r="H6" s="89">
        <v>6000</v>
      </c>
      <c r="I6" s="89">
        <v>9000</v>
      </c>
      <c r="J6" s="89" t="s">
        <v>182</v>
      </c>
      <c r="K6" s="84"/>
    </row>
    <row r="7" spans="1:13" x14ac:dyDescent="0.25">
      <c r="A7" s="84"/>
      <c r="B7" s="90"/>
      <c r="C7" s="91"/>
      <c r="D7" s="92"/>
      <c r="E7" s="92"/>
      <c r="F7" s="92"/>
      <c r="G7" s="92"/>
      <c r="H7" s="92"/>
      <c r="I7" s="92"/>
      <c r="J7" s="93"/>
      <c r="K7" s="84"/>
    </row>
    <row r="8" spans="1:13" x14ac:dyDescent="0.25">
      <c r="A8" s="84"/>
      <c r="B8" s="94" t="s">
        <v>183</v>
      </c>
      <c r="C8" s="97">
        <f>+CONCENTRADO!D10</f>
        <v>5301599.867912</v>
      </c>
      <c r="D8" s="97">
        <f>+CONCENTRADO!D54</f>
        <v>179000</v>
      </c>
      <c r="E8" s="97">
        <f>+CONCENTRADO!D90</f>
        <v>477000</v>
      </c>
      <c r="F8" s="97">
        <f>+CONCENTRADO!D142</f>
        <v>0</v>
      </c>
      <c r="G8" s="95">
        <f>+CONCENTRADO!D147</f>
        <v>0</v>
      </c>
      <c r="H8" s="95"/>
      <c r="I8" s="95"/>
      <c r="J8" s="95">
        <f t="shared" ref="J8" si="0">SUM(C8:I8)</f>
        <v>5957599.867912</v>
      </c>
      <c r="K8" s="96"/>
      <c r="L8" s="136"/>
    </row>
    <row r="9" spans="1:13" x14ac:dyDescent="0.25">
      <c r="A9" s="84"/>
      <c r="B9" s="94"/>
      <c r="C9" s="97"/>
      <c r="D9" s="95"/>
      <c r="E9" s="95"/>
      <c r="F9" s="95"/>
      <c r="G9" s="95"/>
      <c r="H9" s="95"/>
      <c r="I9" s="95"/>
      <c r="J9" s="95"/>
      <c r="K9" s="84"/>
    </row>
    <row r="10" spans="1:13" x14ac:dyDescent="0.25">
      <c r="A10" s="84"/>
      <c r="B10" s="94"/>
      <c r="C10" s="97"/>
      <c r="D10" s="95"/>
      <c r="E10" s="95"/>
      <c r="F10" s="95"/>
      <c r="G10" s="95"/>
      <c r="H10" s="95"/>
      <c r="I10" s="95"/>
      <c r="J10" s="95"/>
      <c r="K10" s="84"/>
    </row>
    <row r="11" spans="1:13" x14ac:dyDescent="0.25">
      <c r="A11" s="84"/>
      <c r="B11" s="98" t="s">
        <v>184</v>
      </c>
      <c r="C11" s="97">
        <f>+CONCENTRADO!E10</f>
        <v>40124974.770000011</v>
      </c>
      <c r="D11" s="97">
        <f>+CONCENTRADO!E54</f>
        <v>345000</v>
      </c>
      <c r="E11" s="95">
        <f>+CONCENTRADO!E90</f>
        <v>12718000</v>
      </c>
      <c r="F11" s="95">
        <f>+CONCENTRADO!E142</f>
        <v>3602000</v>
      </c>
      <c r="G11" s="95">
        <f>+CONCENTRADO!E147</f>
        <v>75000</v>
      </c>
      <c r="H11" s="95"/>
      <c r="I11" s="95">
        <f>+CONCENTRADO!E160</f>
        <v>2300000</v>
      </c>
      <c r="J11" s="95">
        <f>SUM(C11:I11)</f>
        <v>59164974.770000011</v>
      </c>
      <c r="K11" s="96"/>
      <c r="L11" s="136"/>
      <c r="M11" s="136"/>
    </row>
    <row r="12" spans="1:13" x14ac:dyDescent="0.25">
      <c r="A12" s="84"/>
      <c r="B12" s="94" t="s">
        <v>185</v>
      </c>
      <c r="C12" s="97"/>
      <c r="D12" s="95"/>
      <c r="E12" s="95"/>
      <c r="F12" s="95"/>
      <c r="G12" s="95"/>
      <c r="H12" s="95"/>
      <c r="I12" s="97"/>
      <c r="J12" s="95"/>
      <c r="K12" s="84"/>
      <c r="M12" s="73"/>
    </row>
    <row r="13" spans="1:13" x14ac:dyDescent="0.25">
      <c r="A13" s="84"/>
      <c r="B13" s="94"/>
      <c r="C13" s="97"/>
      <c r="D13" s="95"/>
      <c r="E13" s="95" t="s">
        <v>167</v>
      </c>
      <c r="F13" s="95"/>
      <c r="G13" s="95"/>
      <c r="H13" s="95"/>
      <c r="I13" s="95"/>
      <c r="J13" s="95"/>
      <c r="K13" s="84"/>
    </row>
    <row r="14" spans="1:13" x14ac:dyDescent="0.25">
      <c r="A14" s="84"/>
      <c r="B14" s="94" t="s">
        <v>186</v>
      </c>
      <c r="C14" s="97"/>
      <c r="D14" s="95"/>
      <c r="E14" s="95"/>
      <c r="F14" s="95"/>
      <c r="G14" s="95"/>
      <c r="H14" s="95"/>
      <c r="I14" s="95"/>
      <c r="J14" s="95"/>
      <c r="K14" s="84"/>
    </row>
    <row r="15" spans="1:13" x14ac:dyDescent="0.25">
      <c r="A15" s="84"/>
      <c r="B15" s="94" t="s">
        <v>187</v>
      </c>
      <c r="C15" s="97">
        <f>+CONCENTRADO!F10</f>
        <v>22621412.689999998</v>
      </c>
      <c r="D15" s="97">
        <f>+CONCENTRADO!F54</f>
        <v>1724000</v>
      </c>
      <c r="E15" s="97">
        <f>+CONCENTRADO!F90</f>
        <v>6719000</v>
      </c>
      <c r="F15" s="95">
        <f>+CONCENTRADO!F142</f>
        <v>0</v>
      </c>
      <c r="G15" s="95">
        <f>+CONCENTRADO!F147</f>
        <v>336000</v>
      </c>
      <c r="H15" s="95">
        <f>+CONCENTRADO!C158</f>
        <v>17917821.039999999</v>
      </c>
      <c r="I15" s="388"/>
      <c r="J15" s="95">
        <f t="shared" ref="J15:J21" si="1">SUM(C15:I15)</f>
        <v>49318233.729999997</v>
      </c>
      <c r="K15" s="96"/>
      <c r="L15" s="136"/>
    </row>
    <row r="16" spans="1:13" x14ac:dyDescent="0.25">
      <c r="A16" s="84"/>
      <c r="B16" s="94"/>
      <c r="C16" s="97"/>
      <c r="D16" s="97"/>
      <c r="E16" s="97"/>
      <c r="F16" s="97"/>
      <c r="G16" s="97"/>
      <c r="H16" s="97"/>
      <c r="I16" s="97"/>
      <c r="J16" s="95"/>
      <c r="K16" s="84"/>
    </row>
    <row r="17" spans="1:12" x14ac:dyDescent="0.25">
      <c r="A17" s="84"/>
      <c r="B17" s="98" t="s">
        <v>184</v>
      </c>
      <c r="C17" s="97"/>
      <c r="D17" s="97"/>
      <c r="E17" s="97"/>
      <c r="F17" s="97"/>
      <c r="G17" s="97"/>
      <c r="H17" s="97"/>
      <c r="I17" s="97"/>
      <c r="J17" s="95"/>
      <c r="K17" s="84"/>
    </row>
    <row r="18" spans="1:12" x14ac:dyDescent="0.25">
      <c r="A18" s="84"/>
      <c r="B18" s="94" t="s">
        <v>203</v>
      </c>
      <c r="C18" s="97">
        <f>+CONCENTRADO!G10+CONCENTRADO!H10</f>
        <v>22134523.120000001</v>
      </c>
      <c r="D18" s="97">
        <f>+CONCENTRADO!G54+CONCENTRADO!H54</f>
        <v>13243000</v>
      </c>
      <c r="E18" s="97">
        <f>+CONCENTRADO!G90+CONCENTRADO!H90</f>
        <v>14695000</v>
      </c>
      <c r="F18" s="97">
        <f>+CONCENTRADO!G142+CONCENTRADO!H142</f>
        <v>11612816</v>
      </c>
      <c r="G18" s="97">
        <f>+CONCENTRADO!G147+CONCENTRADO!H147</f>
        <v>110000</v>
      </c>
      <c r="H18" s="97">
        <v>0</v>
      </c>
      <c r="I18" s="387"/>
      <c r="J18" s="95">
        <f t="shared" si="1"/>
        <v>61795339.120000005</v>
      </c>
      <c r="K18" s="84"/>
    </row>
    <row r="19" spans="1:12" x14ac:dyDescent="0.25">
      <c r="A19" s="84"/>
      <c r="B19" s="94"/>
      <c r="C19" s="97"/>
      <c r="D19" s="97"/>
      <c r="E19" s="97"/>
      <c r="F19" s="97"/>
      <c r="G19" s="97"/>
      <c r="H19" s="97"/>
      <c r="I19" s="97"/>
      <c r="J19" s="95"/>
      <c r="K19" s="84"/>
    </row>
    <row r="20" spans="1:12" x14ac:dyDescent="0.25">
      <c r="A20" s="84"/>
      <c r="B20" s="94"/>
      <c r="C20" s="97"/>
      <c r="D20" s="97"/>
      <c r="E20" s="97"/>
      <c r="F20" s="97"/>
      <c r="G20" s="97"/>
      <c r="H20" s="95"/>
      <c r="I20" s="95"/>
      <c r="J20" s="95"/>
      <c r="K20" s="84"/>
    </row>
    <row r="21" spans="1:12" x14ac:dyDescent="0.25">
      <c r="A21" s="84"/>
      <c r="B21" s="94" t="s">
        <v>342</v>
      </c>
      <c r="C21" s="97">
        <f>+CONCENTRADO!I10</f>
        <v>2998595.424896</v>
      </c>
      <c r="D21" s="97">
        <f>+CONCENTRADO!I54</f>
        <v>14000</v>
      </c>
      <c r="E21" s="97">
        <f>+CONCENTRADO!I90</f>
        <v>0</v>
      </c>
      <c r="F21" s="97">
        <f>+CONCENTRADO!I142</f>
        <v>0</v>
      </c>
      <c r="G21" s="97">
        <f>+CONCENTRADO!I147</f>
        <v>0</v>
      </c>
      <c r="H21" s="97"/>
      <c r="I21" s="97"/>
      <c r="J21" s="95">
        <f t="shared" si="1"/>
        <v>3012595.424896</v>
      </c>
      <c r="K21" s="84"/>
    </row>
    <row r="22" spans="1:12" ht="15.75" thickBot="1" x14ac:dyDescent="0.3">
      <c r="A22" s="84"/>
      <c r="B22" s="99"/>
      <c r="C22" s="100"/>
      <c r="D22" s="101"/>
      <c r="E22" s="101"/>
      <c r="F22" s="102"/>
      <c r="G22" s="101"/>
      <c r="H22" s="101"/>
      <c r="I22" s="101"/>
      <c r="J22" s="101"/>
      <c r="K22" s="84"/>
      <c r="L22" s="72"/>
    </row>
    <row r="23" spans="1:12" ht="15.75" thickBot="1" x14ac:dyDescent="0.3">
      <c r="A23" s="84"/>
      <c r="B23" s="103" t="s">
        <v>181</v>
      </c>
      <c r="C23" s="104">
        <f t="shared" ref="C23:J23" si="2">SUM(C7:C21)</f>
        <v>93181105.872808009</v>
      </c>
      <c r="D23" s="104">
        <f t="shared" si="2"/>
        <v>15505000</v>
      </c>
      <c r="E23" s="104">
        <f t="shared" si="2"/>
        <v>34609000</v>
      </c>
      <c r="F23" s="104">
        <f t="shared" si="2"/>
        <v>15214816</v>
      </c>
      <c r="G23" s="104">
        <f t="shared" si="2"/>
        <v>521000</v>
      </c>
      <c r="H23" s="104">
        <f t="shared" si="2"/>
        <v>17917821.039999999</v>
      </c>
      <c r="I23" s="104">
        <f t="shared" si="2"/>
        <v>2300000</v>
      </c>
      <c r="J23" s="133">
        <f t="shared" si="2"/>
        <v>179248742.912808</v>
      </c>
      <c r="K23" s="84"/>
      <c r="L23" s="105"/>
    </row>
    <row r="24" spans="1:12" ht="15.75" thickTop="1" x14ac:dyDescent="0.25">
      <c r="A24" s="84"/>
      <c r="B24" s="106"/>
      <c r="C24" s="104"/>
      <c r="D24" s="104"/>
      <c r="E24" s="104"/>
      <c r="F24" s="104"/>
      <c r="G24" s="104"/>
      <c r="H24" s="104"/>
      <c r="I24" s="104"/>
      <c r="J24" s="104"/>
      <c r="K24" s="84"/>
      <c r="L24" s="73">
        <f>SUM(D23:G23)</f>
        <v>65849816</v>
      </c>
    </row>
    <row r="25" spans="1:12" x14ac:dyDescent="0.25">
      <c r="A25" s="84"/>
      <c r="B25" s="106"/>
      <c r="C25" s="104"/>
      <c r="D25" s="107"/>
      <c r="E25" s="107"/>
      <c r="F25" s="107"/>
      <c r="G25" s="107"/>
      <c r="H25" s="107"/>
      <c r="I25" s="107"/>
      <c r="J25" s="107">
        <f>+J23-CONCENTRADO!C8</f>
        <v>0</v>
      </c>
      <c r="K25" s="96"/>
      <c r="L25" s="73">
        <v>25000000</v>
      </c>
    </row>
    <row r="26" spans="1:12" ht="15.75" thickBot="1" x14ac:dyDescent="0.3">
      <c r="A26" s="84"/>
      <c r="B26" s="106"/>
      <c r="C26" s="108"/>
      <c r="D26" s="108"/>
      <c r="E26" s="108"/>
      <c r="F26" s="108"/>
      <c r="G26" s="108"/>
      <c r="H26" s="108"/>
      <c r="I26" s="108"/>
      <c r="J26" s="108">
        <f>+J25-93790486</f>
        <v>-93790486</v>
      </c>
      <c r="K26" s="84"/>
    </row>
    <row r="27" spans="1:12" ht="15.75" thickBot="1" x14ac:dyDescent="0.3">
      <c r="A27" s="84"/>
      <c r="B27" s="88" t="s">
        <v>181</v>
      </c>
      <c r="C27" s="109" t="s">
        <v>4</v>
      </c>
      <c r="D27" s="109"/>
      <c r="E27" s="110" t="s">
        <v>188</v>
      </c>
      <c r="F27" s="110"/>
      <c r="G27" s="589" t="s">
        <v>614</v>
      </c>
      <c r="H27" s="590"/>
      <c r="I27" s="589" t="s">
        <v>189</v>
      </c>
      <c r="J27" s="593"/>
      <c r="K27" s="84"/>
      <c r="L27" s="72">
        <f>+L25/L24*100</f>
        <v>37.965178217050749</v>
      </c>
    </row>
    <row r="28" spans="1:12" x14ac:dyDescent="0.25">
      <c r="A28" s="84"/>
      <c r="B28" s="111"/>
      <c r="C28" s="112"/>
      <c r="D28" s="113"/>
      <c r="E28" s="114"/>
      <c r="F28" s="115"/>
      <c r="G28" s="116"/>
      <c r="H28" s="115"/>
      <c r="I28" s="114"/>
      <c r="J28" s="115"/>
      <c r="K28" s="84"/>
    </row>
    <row r="29" spans="1:12" x14ac:dyDescent="0.25">
      <c r="A29" s="84"/>
      <c r="B29" s="117" t="s">
        <v>183</v>
      </c>
      <c r="C29" s="118"/>
      <c r="D29" s="119">
        <f>+C8</f>
        <v>5301599.867912</v>
      </c>
      <c r="E29" s="120"/>
      <c r="F29" s="120">
        <f>SUM(D8:H8)</f>
        <v>656000</v>
      </c>
      <c r="G29" s="121"/>
      <c r="H29" s="97"/>
      <c r="I29" s="120"/>
      <c r="J29" s="97">
        <f>SUM(D29:F29)</f>
        <v>5957599.867912</v>
      </c>
      <c r="K29" s="84"/>
    </row>
    <row r="30" spans="1:12" x14ac:dyDescent="0.25">
      <c r="A30" s="84"/>
      <c r="B30" s="117"/>
      <c r="C30" s="122"/>
      <c r="D30" s="119"/>
      <c r="E30" s="120"/>
      <c r="F30" s="120"/>
      <c r="G30" s="121"/>
      <c r="H30" s="97"/>
      <c r="I30" s="120"/>
      <c r="J30" s="97"/>
      <c r="K30" s="84"/>
    </row>
    <row r="31" spans="1:12" x14ac:dyDescent="0.25">
      <c r="A31" s="84"/>
      <c r="B31" s="123" t="s">
        <v>190</v>
      </c>
      <c r="C31" s="122"/>
      <c r="D31" s="119"/>
      <c r="E31" s="120"/>
      <c r="F31" s="120"/>
      <c r="G31" s="121"/>
      <c r="H31" s="97"/>
      <c r="I31" s="120"/>
      <c r="J31" s="97"/>
      <c r="K31" s="84"/>
    </row>
    <row r="32" spans="1:12" x14ac:dyDescent="0.25">
      <c r="A32" s="84"/>
      <c r="B32" s="117" t="s">
        <v>191</v>
      </c>
      <c r="C32" s="124"/>
      <c r="D32" s="119">
        <f>+C11</f>
        <v>40124974.770000011</v>
      </c>
      <c r="E32" s="120"/>
      <c r="F32" s="120">
        <f>SUM(D11:I11)</f>
        <v>19040000</v>
      </c>
      <c r="G32" s="121"/>
      <c r="H32" s="97"/>
      <c r="I32" s="120"/>
      <c r="J32" s="97">
        <f>SUM(D32:F32)</f>
        <v>59164974.770000011</v>
      </c>
      <c r="K32" s="84"/>
    </row>
    <row r="33" spans="1:11" x14ac:dyDescent="0.25">
      <c r="A33" s="84"/>
      <c r="B33" s="117" t="s">
        <v>185</v>
      </c>
      <c r="C33" s="122"/>
      <c r="D33" s="119"/>
      <c r="E33" s="120"/>
      <c r="F33" s="120"/>
      <c r="G33" s="121"/>
      <c r="H33" s="97"/>
      <c r="I33" s="120"/>
      <c r="J33" s="97"/>
      <c r="K33" s="84"/>
    </row>
    <row r="34" spans="1:11" x14ac:dyDescent="0.25">
      <c r="A34" s="84"/>
      <c r="B34" s="123" t="s">
        <v>190</v>
      </c>
      <c r="C34" s="122"/>
      <c r="D34" s="119"/>
      <c r="E34" s="120"/>
      <c r="F34" s="120"/>
      <c r="G34" s="121"/>
      <c r="H34" s="97"/>
      <c r="I34" s="120"/>
      <c r="J34" s="97"/>
      <c r="K34" s="84"/>
    </row>
    <row r="35" spans="1:11" x14ac:dyDescent="0.25">
      <c r="A35" s="84"/>
      <c r="B35" s="117" t="s">
        <v>192</v>
      </c>
      <c r="C35" s="122"/>
      <c r="D35" s="119">
        <f>+C15</f>
        <v>22621412.689999998</v>
      </c>
      <c r="E35" s="120"/>
      <c r="F35" s="120">
        <f>SUM(D15:H15)-H35</f>
        <v>8779000</v>
      </c>
      <c r="G35" s="121"/>
      <c r="H35" s="97">
        <f>+CONCENTRADO!F159</f>
        <v>17917821.039999999</v>
      </c>
      <c r="I35" s="120"/>
      <c r="J35" s="97">
        <f>SUM(D35:F35)+H35</f>
        <v>49318233.729999997</v>
      </c>
      <c r="K35" s="84"/>
    </row>
    <row r="36" spans="1:11" x14ac:dyDescent="0.25">
      <c r="A36" s="84"/>
      <c r="B36" s="117" t="s">
        <v>193</v>
      </c>
      <c r="C36" s="122"/>
      <c r="D36" s="119"/>
      <c r="E36" s="120"/>
      <c r="F36" s="125"/>
      <c r="G36" s="121"/>
      <c r="H36" s="97"/>
      <c r="I36" s="120"/>
      <c r="J36" s="97"/>
      <c r="K36" s="84"/>
    </row>
    <row r="37" spans="1:11" x14ac:dyDescent="0.25">
      <c r="A37" s="84"/>
      <c r="B37" s="117"/>
      <c r="C37" s="124"/>
      <c r="D37" s="119"/>
      <c r="E37" s="120"/>
      <c r="F37" s="125"/>
      <c r="G37" s="121"/>
      <c r="H37" s="97"/>
      <c r="I37" s="120"/>
      <c r="J37" s="97"/>
      <c r="K37" s="84"/>
    </row>
    <row r="38" spans="1:11" x14ac:dyDescent="0.25">
      <c r="A38" s="84"/>
      <c r="B38" s="117" t="s">
        <v>285</v>
      </c>
      <c r="C38" s="122"/>
      <c r="D38" s="119">
        <f>+C18</f>
        <v>22134523.120000001</v>
      </c>
      <c r="E38" s="120"/>
      <c r="F38" s="120">
        <f>SUM(D18:H18)</f>
        <v>39660816</v>
      </c>
      <c r="G38" s="121"/>
      <c r="H38" s="97"/>
      <c r="I38" s="120"/>
      <c r="J38" s="97">
        <f>SUM(D38:F38)</f>
        <v>61795339.120000005</v>
      </c>
      <c r="K38" s="84"/>
    </row>
    <row r="39" spans="1:11" x14ac:dyDescent="0.25">
      <c r="A39" s="84"/>
      <c r="B39" s="117"/>
      <c r="C39" s="122"/>
      <c r="D39" s="119"/>
      <c r="E39" s="120"/>
      <c r="F39" s="120"/>
      <c r="G39" s="121"/>
      <c r="H39" s="97"/>
      <c r="I39" s="120"/>
      <c r="J39" s="97"/>
      <c r="K39" s="84"/>
    </row>
    <row r="40" spans="1:11" x14ac:dyDescent="0.25">
      <c r="A40" s="84"/>
      <c r="B40" s="117" t="s">
        <v>167</v>
      </c>
      <c r="C40" s="122"/>
      <c r="D40" s="119"/>
      <c r="E40" s="120"/>
      <c r="F40" s="120"/>
      <c r="G40" s="121"/>
      <c r="H40" s="97"/>
      <c r="I40" s="120"/>
      <c r="J40" s="97" t="s">
        <v>167</v>
      </c>
      <c r="K40" s="84"/>
    </row>
    <row r="41" spans="1:11" x14ac:dyDescent="0.25">
      <c r="A41" s="84"/>
      <c r="B41" s="117" t="s">
        <v>342</v>
      </c>
      <c r="C41" s="122"/>
      <c r="D41" s="119">
        <f>+C21</f>
        <v>2998595.424896</v>
      </c>
      <c r="E41" s="120"/>
      <c r="F41" s="120">
        <f>SUM(D21:H21)</f>
        <v>14000</v>
      </c>
      <c r="G41" s="121"/>
      <c r="H41" s="97"/>
      <c r="I41" s="120"/>
      <c r="J41" s="97">
        <f>SUM(D41:F41)</f>
        <v>3012595.424896</v>
      </c>
      <c r="K41" s="84"/>
    </row>
    <row r="42" spans="1:11" ht="15.75" thickBot="1" x14ac:dyDescent="0.3">
      <c r="A42" s="84"/>
      <c r="B42" s="126"/>
      <c r="C42" s="127"/>
      <c r="D42" s="128"/>
      <c r="E42" s="102"/>
      <c r="F42" s="102"/>
      <c r="G42" s="129"/>
      <c r="H42" s="130"/>
      <c r="I42" s="102"/>
      <c r="J42" s="130"/>
      <c r="K42" s="84"/>
    </row>
    <row r="43" spans="1:11" ht="15.75" thickBot="1" x14ac:dyDescent="0.3">
      <c r="A43" s="84"/>
      <c r="B43" s="103" t="s">
        <v>181</v>
      </c>
      <c r="C43" s="131"/>
      <c r="D43" s="132">
        <f>SUM(D29:D41)</f>
        <v>93181105.872808009</v>
      </c>
      <c r="E43" s="132"/>
      <c r="F43" s="132">
        <f>SUM(F29:F41)</f>
        <v>68149816</v>
      </c>
      <c r="G43" s="132"/>
      <c r="H43" s="132">
        <f t="shared" ref="H43" si="3">SUM(H29:H41)</f>
        <v>17917821.039999999</v>
      </c>
      <c r="I43" s="132"/>
      <c r="J43" s="584">
        <f>SUM(J29:J41)</f>
        <v>179248742.912808</v>
      </c>
      <c r="K43" s="84"/>
    </row>
    <row r="44" spans="1:11" ht="15.75" thickTop="1" x14ac:dyDescent="0.25">
      <c r="A44" s="84"/>
      <c r="B44" s="103"/>
      <c r="C44" s="131"/>
      <c r="D44" s="131"/>
      <c r="E44" s="131"/>
      <c r="F44" s="131"/>
      <c r="G44" s="131"/>
      <c r="H44" s="131"/>
      <c r="I44" s="131"/>
      <c r="J44" s="134"/>
      <c r="K44" s="84"/>
    </row>
    <row r="45" spans="1:11" x14ac:dyDescent="0.25">
      <c r="D45" s="73"/>
      <c r="E45" s="73"/>
      <c r="F45" s="73"/>
      <c r="J45" s="105"/>
    </row>
    <row r="46" spans="1:11" x14ac:dyDescent="0.25">
      <c r="C46" s="73"/>
      <c r="F46" s="73"/>
    </row>
    <row r="47" spans="1:11" x14ac:dyDescent="0.25">
      <c r="C47" s="569" t="s">
        <v>606</v>
      </c>
      <c r="D47" s="570"/>
      <c r="E47" s="571">
        <f>+J43</f>
        <v>179248742.912808</v>
      </c>
      <c r="F47" s="569"/>
      <c r="G47" s="570"/>
      <c r="H47" s="570"/>
      <c r="I47" s="570"/>
      <c r="J47" s="571"/>
    </row>
    <row r="48" spans="1:11" x14ac:dyDescent="0.25">
      <c r="C48" s="569" t="s">
        <v>607</v>
      </c>
      <c r="D48" s="570"/>
      <c r="E48" s="571">
        <f>+D43</f>
        <v>93181105.872808009</v>
      </c>
      <c r="F48" s="571">
        <f>+E47-E48</f>
        <v>86067637.039999992</v>
      </c>
      <c r="G48" s="571"/>
      <c r="H48" s="571"/>
      <c r="I48" s="571"/>
      <c r="J48" s="571"/>
    </row>
    <row r="49" spans="3:10" x14ac:dyDescent="0.25">
      <c r="C49" s="569" t="s">
        <v>609</v>
      </c>
      <c r="D49" s="570"/>
      <c r="E49" s="571">
        <f>+H15</f>
        <v>17917821.039999999</v>
      </c>
      <c r="F49" s="571">
        <f>+F48-E49</f>
        <v>68149816</v>
      </c>
      <c r="G49" s="571"/>
      <c r="H49" s="571"/>
      <c r="I49" s="571"/>
      <c r="J49" s="571"/>
    </row>
    <row r="50" spans="3:10" x14ac:dyDescent="0.25">
      <c r="C50" s="569" t="s">
        <v>608</v>
      </c>
      <c r="D50" s="570"/>
      <c r="E50" s="571" t="e">
        <f>+CONCENTRADO!#REF!</f>
        <v>#REF!</v>
      </c>
      <c r="F50" s="571" t="e">
        <f>+F49+E50</f>
        <v>#REF!</v>
      </c>
      <c r="G50" s="571"/>
      <c r="H50" s="571"/>
      <c r="I50" s="571"/>
      <c r="J50" s="571"/>
    </row>
    <row r="51" spans="3:10" x14ac:dyDescent="0.25">
      <c r="C51" s="569" t="s">
        <v>610</v>
      </c>
      <c r="D51" s="570"/>
      <c r="E51" s="575">
        <v>6620000</v>
      </c>
      <c r="F51" s="571" t="e">
        <f>+F50-E51</f>
        <v>#REF!</v>
      </c>
      <c r="G51" s="571"/>
      <c r="H51" s="571"/>
      <c r="I51" s="571"/>
      <c r="J51" s="571"/>
    </row>
    <row r="52" spans="3:10" ht="28.5" customHeight="1" x14ac:dyDescent="0.25">
      <c r="C52" s="572" t="s">
        <v>611</v>
      </c>
      <c r="D52" s="573"/>
      <c r="E52" s="574"/>
      <c r="F52" s="574" t="e">
        <f>+F51</f>
        <v>#REF!</v>
      </c>
      <c r="G52" s="571">
        <f>60000000+4500000</f>
        <v>64500000</v>
      </c>
      <c r="H52" s="571" t="e">
        <f>+F52-G52</f>
        <v>#REF!</v>
      </c>
      <c r="I52" s="571"/>
      <c r="J52" s="571"/>
    </row>
    <row r="53" spans="3:10" x14ac:dyDescent="0.25">
      <c r="C53" s="73"/>
      <c r="F53" s="105"/>
      <c r="G53" s="105"/>
      <c r="H53" s="105"/>
      <c r="I53" s="105"/>
      <c r="J53" s="105"/>
    </row>
    <row r="54" spans="3:10" x14ac:dyDescent="0.25">
      <c r="C54" s="73"/>
      <c r="F54" s="105"/>
      <c r="G54" s="105"/>
      <c r="H54" s="105"/>
      <c r="I54" s="105"/>
      <c r="J54" s="105"/>
    </row>
    <row r="55" spans="3:10" x14ac:dyDescent="0.25">
      <c r="C55" s="73"/>
      <c r="F55" s="105"/>
      <c r="G55" s="105"/>
      <c r="H55" s="105"/>
      <c r="I55" s="105"/>
      <c r="J55" s="105"/>
    </row>
    <row r="56" spans="3:10" x14ac:dyDescent="0.25">
      <c r="C56" s="73"/>
      <c r="D56" s="72"/>
      <c r="F56" s="105"/>
      <c r="G56" s="105"/>
      <c r="H56" s="105"/>
      <c r="I56" s="105"/>
      <c r="J56" s="105"/>
    </row>
    <row r="57" spans="3:10" x14ac:dyDescent="0.25">
      <c r="C57" s="73"/>
      <c r="D57" s="72"/>
      <c r="F57" s="105"/>
      <c r="G57" s="105"/>
      <c r="H57" s="105"/>
      <c r="I57" s="105"/>
      <c r="J57" s="105"/>
    </row>
    <row r="58" spans="3:10" x14ac:dyDescent="0.25">
      <c r="C58" s="73"/>
      <c r="F58" s="136"/>
    </row>
    <row r="59" spans="3:10" x14ac:dyDescent="0.25">
      <c r="C59" s="73"/>
    </row>
    <row r="60" spans="3:10" x14ac:dyDescent="0.25">
      <c r="C60" s="73"/>
      <c r="F60" s="73"/>
    </row>
    <row r="61" spans="3:10" x14ac:dyDescent="0.25">
      <c r="C61" s="73"/>
      <c r="F61" s="73"/>
    </row>
    <row r="62" spans="3:10" x14ac:dyDescent="0.25">
      <c r="C62" s="73"/>
      <c r="D62" s="72"/>
      <c r="F62" s="73"/>
    </row>
    <row r="63" spans="3:10" x14ac:dyDescent="0.25">
      <c r="C63" s="73"/>
      <c r="F63" s="73"/>
    </row>
    <row r="64" spans="3:10" x14ac:dyDescent="0.25">
      <c r="C64" s="73"/>
      <c r="F64" s="73"/>
    </row>
    <row r="65" spans="3:6" x14ac:dyDescent="0.25">
      <c r="C65" s="73"/>
      <c r="F65" s="73"/>
    </row>
    <row r="66" spans="3:6" x14ac:dyDescent="0.25">
      <c r="C66" s="73"/>
      <c r="F66" s="73"/>
    </row>
    <row r="67" spans="3:6" x14ac:dyDescent="0.25">
      <c r="C67" s="73"/>
      <c r="F67" s="73"/>
    </row>
    <row r="68" spans="3:6" x14ac:dyDescent="0.25">
      <c r="C68" s="73"/>
      <c r="F68" s="73"/>
    </row>
    <row r="69" spans="3:6" x14ac:dyDescent="0.25">
      <c r="C69" s="73"/>
      <c r="F69" s="73"/>
    </row>
    <row r="70" spans="3:6" x14ac:dyDescent="0.25">
      <c r="C70" s="73"/>
      <c r="F70" s="73"/>
    </row>
    <row r="71" spans="3:6" x14ac:dyDescent="0.25">
      <c r="C71" s="73"/>
      <c r="F71" s="73"/>
    </row>
    <row r="72" spans="3:6" x14ac:dyDescent="0.25">
      <c r="C72" s="73"/>
      <c r="F72" s="73"/>
    </row>
    <row r="73" spans="3:6" x14ac:dyDescent="0.25">
      <c r="C73" s="73"/>
      <c r="F73" s="73"/>
    </row>
    <row r="74" spans="3:6" x14ac:dyDescent="0.25">
      <c r="C74" s="73"/>
      <c r="F74" s="73"/>
    </row>
    <row r="75" spans="3:6" x14ac:dyDescent="0.25">
      <c r="C75" s="73"/>
      <c r="F75" s="73"/>
    </row>
    <row r="76" spans="3:6" x14ac:dyDescent="0.25">
      <c r="C76" s="73"/>
      <c r="F76" s="73"/>
    </row>
    <row r="77" spans="3:6" x14ac:dyDescent="0.25">
      <c r="C77" s="73"/>
      <c r="F77" s="73"/>
    </row>
    <row r="78" spans="3:6" x14ac:dyDescent="0.25">
      <c r="C78" s="73"/>
      <c r="F78" s="73"/>
    </row>
    <row r="79" spans="3:6" x14ac:dyDescent="0.25">
      <c r="C79" s="73"/>
      <c r="F79" s="73"/>
    </row>
    <row r="80" spans="3:6" x14ac:dyDescent="0.25">
      <c r="C80" s="73"/>
      <c r="F80" s="73"/>
    </row>
    <row r="81" spans="6:6" x14ac:dyDescent="0.25">
      <c r="F81" s="73"/>
    </row>
    <row r="82" spans="6:6" x14ac:dyDescent="0.25">
      <c r="F82" s="73"/>
    </row>
    <row r="83" spans="6:6" x14ac:dyDescent="0.25">
      <c r="F83" s="73"/>
    </row>
    <row r="84" spans="6:6" x14ac:dyDescent="0.25">
      <c r="F84" s="73"/>
    </row>
    <row r="85" spans="6:6" x14ac:dyDescent="0.25">
      <c r="F85" s="73"/>
    </row>
    <row r="86" spans="6:6" x14ac:dyDescent="0.25">
      <c r="F86" s="73"/>
    </row>
    <row r="87" spans="6:6" x14ac:dyDescent="0.25">
      <c r="F87" s="73"/>
    </row>
    <row r="88" spans="6:6" x14ac:dyDescent="0.25">
      <c r="F88" s="73"/>
    </row>
    <row r="89" spans="6:6" x14ac:dyDescent="0.25">
      <c r="F89" s="73"/>
    </row>
    <row r="90" spans="6:6" x14ac:dyDescent="0.25">
      <c r="F90" s="73"/>
    </row>
  </sheetData>
  <mergeCells count="4">
    <mergeCell ref="G27:H27"/>
    <mergeCell ref="B1:J1"/>
    <mergeCell ref="B2:J2"/>
    <mergeCell ref="I27:J27"/>
  </mergeCells>
  <pageMargins left="0.70866141732283472" right="0.70866141732283472" top="0.4" bottom="0.4" header="0.31496062992125984" footer="0.31496062992125984"/>
  <pageSetup scale="73"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6"/>
  <sheetViews>
    <sheetView topLeftCell="B22" zoomScaleNormal="100" zoomScalePageLayoutView="125" workbookViewId="0">
      <selection activeCell="B26" sqref="A26:XFD38"/>
    </sheetView>
  </sheetViews>
  <sheetFormatPr baseColWidth="10" defaultRowHeight="15" x14ac:dyDescent="0.25"/>
  <cols>
    <col min="1" max="1" width="9.42578125" customWidth="1"/>
    <col min="2" max="2" width="42.5703125" bestFit="1" customWidth="1"/>
    <col min="3" max="3" width="17.28515625" bestFit="1" customWidth="1"/>
    <col min="4" max="4" width="15.28515625" style="231" bestFit="1" customWidth="1"/>
    <col min="5" max="5" width="17.140625" style="231" bestFit="1" customWidth="1"/>
    <col min="6" max="6" width="17.28515625" style="231" bestFit="1" customWidth="1"/>
    <col min="7" max="7" width="16.85546875" bestFit="1" customWidth="1"/>
    <col min="8" max="8" width="16.7109375" bestFit="1" customWidth="1"/>
    <col min="9" max="9" width="17.85546875" bestFit="1" customWidth="1"/>
    <col min="10" max="10" width="14.140625" hidden="1" customWidth="1"/>
    <col min="11" max="11" width="14.85546875" hidden="1" customWidth="1"/>
    <col min="12" max="12" width="15.28515625" hidden="1" customWidth="1"/>
    <col min="13" max="13" width="16.85546875" hidden="1" customWidth="1"/>
    <col min="14" max="14" width="17.140625" hidden="1" customWidth="1"/>
    <col min="15" max="16" width="13.140625" hidden="1" customWidth="1"/>
    <col min="17" max="17" width="14.140625" hidden="1" customWidth="1"/>
    <col min="18" max="18" width="16.85546875" hidden="1" customWidth="1"/>
    <col min="19" max="19" width="13.140625" bestFit="1" customWidth="1"/>
  </cols>
  <sheetData>
    <row r="1" spans="1:19" x14ac:dyDescent="0.25">
      <c r="A1" s="597" t="s">
        <v>0</v>
      </c>
      <c r="B1" s="597"/>
      <c r="C1" s="597"/>
      <c r="D1" s="597"/>
      <c r="E1" s="597"/>
      <c r="F1" s="597"/>
      <c r="G1" s="597"/>
      <c r="H1" s="597"/>
      <c r="I1" s="597"/>
    </row>
    <row r="2" spans="1:19" x14ac:dyDescent="0.25">
      <c r="A2" s="598" t="s">
        <v>1</v>
      </c>
      <c r="B2" s="598"/>
      <c r="C2" s="598"/>
      <c r="D2" s="598"/>
      <c r="E2" s="598"/>
      <c r="F2" s="598"/>
      <c r="G2" s="598"/>
      <c r="H2" s="598"/>
      <c r="I2" s="598"/>
    </row>
    <row r="3" spans="1:19" x14ac:dyDescent="0.25">
      <c r="A3" s="596"/>
      <c r="B3" s="596"/>
      <c r="C3" s="72"/>
    </row>
    <row r="4" spans="1:19" x14ac:dyDescent="0.25">
      <c r="A4" s="599" t="s">
        <v>378</v>
      </c>
      <c r="B4" s="599"/>
      <c r="C4" s="599"/>
      <c r="D4" s="599"/>
      <c r="E4" s="599"/>
      <c r="F4" s="599"/>
      <c r="G4" s="599"/>
      <c r="H4" s="599"/>
      <c r="I4" s="599"/>
    </row>
    <row r="5" spans="1:19" x14ac:dyDescent="0.25">
      <c r="A5" s="599" t="s">
        <v>615</v>
      </c>
      <c r="B5" s="599"/>
      <c r="C5" s="599"/>
      <c r="D5" s="599"/>
      <c r="E5" s="599"/>
      <c r="F5" s="599"/>
      <c r="G5" s="599"/>
      <c r="H5" s="599"/>
      <c r="I5" s="599"/>
    </row>
    <row r="6" spans="1:19" ht="15.75" thickBot="1" x14ac:dyDescent="0.3">
      <c r="A6" s="1"/>
      <c r="B6" s="1"/>
      <c r="C6" s="73"/>
      <c r="D6" s="546"/>
      <c r="E6" s="546"/>
      <c r="F6" s="546"/>
      <c r="G6" s="73"/>
      <c r="H6" s="73"/>
      <c r="I6" s="73"/>
    </row>
    <row r="7" spans="1:19" s="26" customFormat="1" ht="39.75" customHeight="1" thickBot="1" x14ac:dyDescent="0.25">
      <c r="A7" s="66" t="s">
        <v>160</v>
      </c>
      <c r="B7" s="67" t="s">
        <v>3</v>
      </c>
      <c r="C7" s="68" t="s">
        <v>161</v>
      </c>
      <c r="D7" s="69" t="s">
        <v>162</v>
      </c>
      <c r="E7" s="69" t="s">
        <v>163</v>
      </c>
      <c r="F7" s="69" t="s">
        <v>386</v>
      </c>
      <c r="G7" s="69" t="s">
        <v>202</v>
      </c>
      <c r="H7" s="498" t="s">
        <v>567</v>
      </c>
      <c r="I7" s="69" t="s">
        <v>377</v>
      </c>
      <c r="J7" s="25"/>
      <c r="K7" s="25"/>
      <c r="L7" s="25"/>
    </row>
    <row r="8" spans="1:19" s="28" customFormat="1" ht="24" customHeight="1" thickBot="1" x14ac:dyDescent="0.25">
      <c r="A8" s="594" t="s">
        <v>590</v>
      </c>
      <c r="B8" s="595"/>
      <c r="C8" s="63">
        <f>+C54+C90+C142+C147+C158+C10+C160</f>
        <v>179248742.912808</v>
      </c>
      <c r="D8" s="63">
        <f t="shared" ref="D8:I8" si="0">+D54+D90+D142+D147+D158+D10+D160</f>
        <v>5957599.867912</v>
      </c>
      <c r="E8" s="63">
        <f t="shared" si="0"/>
        <v>59164974.770000011</v>
      </c>
      <c r="F8" s="63">
        <f t="shared" si="0"/>
        <v>49318233.729999997</v>
      </c>
      <c r="G8" s="63">
        <f t="shared" si="0"/>
        <v>38763339.120000005</v>
      </c>
      <c r="H8" s="63">
        <f t="shared" si="0"/>
        <v>23032000</v>
      </c>
      <c r="I8" s="63">
        <f t="shared" si="0"/>
        <v>3012595.424896</v>
      </c>
      <c r="J8" s="27"/>
      <c r="K8" s="27">
        <f>+C8-65000000</f>
        <v>114248742.912808</v>
      </c>
      <c r="L8" s="27">
        <f>+CONSIDERACIONES!A7</f>
        <v>0</v>
      </c>
      <c r="M8" s="505">
        <f>+K8-L8</f>
        <v>114248742.912808</v>
      </c>
    </row>
    <row r="9" spans="1:19" ht="5.25" customHeight="1" thickBot="1" x14ac:dyDescent="0.3">
      <c r="A9" s="594"/>
      <c r="B9" s="595"/>
      <c r="C9" s="72"/>
      <c r="D9" s="386"/>
      <c r="G9" s="231"/>
      <c r="H9" s="72"/>
    </row>
    <row r="10" spans="1:19" ht="15.75" thickBot="1" x14ac:dyDescent="0.3">
      <c r="A10" s="35">
        <v>1000</v>
      </c>
      <c r="B10" s="36" t="s">
        <v>4</v>
      </c>
      <c r="C10" s="33">
        <f t="shared" ref="C10:I10" si="1">SUM(C11:C52)</f>
        <v>93181105.872807994</v>
      </c>
      <c r="D10" s="33">
        <f t="shared" si="1"/>
        <v>5301599.867912</v>
      </c>
      <c r="E10" s="33">
        <f t="shared" si="1"/>
        <v>40124974.770000011</v>
      </c>
      <c r="F10" s="33">
        <f t="shared" si="1"/>
        <v>22621412.689999998</v>
      </c>
      <c r="G10" s="33">
        <f t="shared" si="1"/>
        <v>22134523.120000001</v>
      </c>
      <c r="H10" s="33">
        <f t="shared" si="1"/>
        <v>0</v>
      </c>
      <c r="I10" s="33">
        <f t="shared" si="1"/>
        <v>2998595.424896</v>
      </c>
      <c r="J10" s="384">
        <f>+C10-55708710</f>
        <v>37472395.872807994</v>
      </c>
      <c r="K10" s="72"/>
      <c r="L10" s="72">
        <f>63412480.42-C10</f>
        <v>-29768625.452807993</v>
      </c>
    </row>
    <row r="11" spans="1:19" x14ac:dyDescent="0.25">
      <c r="A11" s="40">
        <v>11301</v>
      </c>
      <c r="B11" s="50" t="s">
        <v>5</v>
      </c>
      <c r="C11" s="48">
        <f t="shared" ref="C11:C53" si="2">SUM(D11:I11)</f>
        <v>22595076.399999999</v>
      </c>
      <c r="D11" s="30">
        <f>2163099.44+750000-62427.74+100000</f>
        <v>2950671.6999999997</v>
      </c>
      <c r="E11" s="30">
        <v>4780452.37</v>
      </c>
      <c r="F11" s="30">
        <f>6678140.26+750000+5092.01</f>
        <v>7433232.2699999996</v>
      </c>
      <c r="G11" s="30">
        <f>4677423.56+750000+100000</f>
        <v>5527423.5599999996</v>
      </c>
      <c r="H11" s="30"/>
      <c r="I11" s="30">
        <f>1153296.5+750000</f>
        <v>1903296.5</v>
      </c>
      <c r="S11" s="72"/>
    </row>
    <row r="12" spans="1:19" x14ac:dyDescent="0.25">
      <c r="A12" s="2">
        <v>11303</v>
      </c>
      <c r="B12" s="51" t="s">
        <v>6</v>
      </c>
      <c r="C12" s="48">
        <f t="shared" si="2"/>
        <v>87877.86</v>
      </c>
      <c r="D12" s="30">
        <v>0</v>
      </c>
      <c r="E12" s="30">
        <v>0</v>
      </c>
      <c r="F12" s="30">
        <v>55247.64</v>
      </c>
      <c r="G12" s="30">
        <v>32630.22</v>
      </c>
      <c r="H12" s="500">
        <v>0</v>
      </c>
      <c r="I12" s="30">
        <v>0</v>
      </c>
      <c r="S12" s="72"/>
    </row>
    <row r="13" spans="1:19" x14ac:dyDescent="0.25">
      <c r="A13" s="2">
        <v>11306</v>
      </c>
      <c r="B13" s="51" t="s">
        <v>7</v>
      </c>
      <c r="C13" s="48">
        <f t="shared" si="2"/>
        <v>9672847.0547240004</v>
      </c>
      <c r="D13" s="30">
        <v>558645.17999999993</v>
      </c>
      <c r="E13" s="30">
        <v>3338388.43</v>
      </c>
      <c r="F13" s="30">
        <v>3700759.99</v>
      </c>
      <c r="G13" s="30">
        <v>1935524.02</v>
      </c>
      <c r="H13" s="500"/>
      <c r="I13" s="30">
        <v>139529.43472399999</v>
      </c>
      <c r="S13" s="72"/>
    </row>
    <row r="14" spans="1:19" x14ac:dyDescent="0.25">
      <c r="A14" s="2">
        <v>11307</v>
      </c>
      <c r="B14" s="51" t="s">
        <v>8</v>
      </c>
      <c r="C14" s="48">
        <f t="shared" si="2"/>
        <v>5299892.49</v>
      </c>
      <c r="D14" s="30">
        <v>500080.07</v>
      </c>
      <c r="E14" s="30">
        <v>1513185.12</v>
      </c>
      <c r="F14" s="30">
        <v>2145822.8899999997</v>
      </c>
      <c r="G14" s="30">
        <v>851794.21</v>
      </c>
      <c r="H14" s="500"/>
      <c r="I14" s="30">
        <v>289010.2</v>
      </c>
      <c r="J14" s="72"/>
      <c r="S14" s="72"/>
    </row>
    <row r="15" spans="1:19" x14ac:dyDescent="0.25">
      <c r="A15" s="2">
        <v>11308</v>
      </c>
      <c r="B15" s="51" t="s">
        <v>9</v>
      </c>
      <c r="C15" s="48">
        <f t="shared" si="2"/>
        <v>0</v>
      </c>
      <c r="D15" s="30">
        <v>0</v>
      </c>
      <c r="E15" s="30">
        <v>0</v>
      </c>
      <c r="F15" s="30">
        <v>0</v>
      </c>
      <c r="G15" s="30">
        <v>0</v>
      </c>
      <c r="H15" s="500"/>
      <c r="I15" s="30">
        <v>0</v>
      </c>
      <c r="S15" s="72"/>
    </row>
    <row r="16" spans="1:19" x14ac:dyDescent="0.25">
      <c r="A16" s="2">
        <v>11310</v>
      </c>
      <c r="B16" s="51" t="s">
        <v>10</v>
      </c>
      <c r="C16" s="48">
        <f t="shared" si="2"/>
        <v>3463287.1980840005</v>
      </c>
      <c r="D16" s="30">
        <v>146060.38</v>
      </c>
      <c r="E16" s="30">
        <v>602201.49</v>
      </c>
      <c r="F16" s="30">
        <v>1397215.02</v>
      </c>
      <c r="G16" s="30">
        <v>1201195.55</v>
      </c>
      <c r="H16" s="500"/>
      <c r="I16" s="30">
        <v>116614.758084</v>
      </c>
      <c r="S16" s="72"/>
    </row>
    <row r="17" spans="1:19" x14ac:dyDescent="0.25">
      <c r="A17" s="2">
        <v>12201</v>
      </c>
      <c r="B17" s="51" t="s">
        <v>12</v>
      </c>
      <c r="C17" s="48">
        <f t="shared" si="2"/>
        <v>18623026</v>
      </c>
      <c r="D17" s="30">
        <v>411000</v>
      </c>
      <c r="E17" s="30">
        <v>1371500</v>
      </c>
      <c r="F17" s="30">
        <v>5029000</v>
      </c>
      <c r="G17" s="30">
        <v>11360526</v>
      </c>
      <c r="H17" s="500"/>
      <c r="I17" s="30">
        <v>451000</v>
      </c>
      <c r="S17" s="72"/>
    </row>
    <row r="18" spans="1:19" x14ac:dyDescent="0.25">
      <c r="A18" s="2">
        <v>12301</v>
      </c>
      <c r="B18" s="51" t="s">
        <v>13</v>
      </c>
      <c r="C18" s="48">
        <f t="shared" si="2"/>
        <v>501284.01</v>
      </c>
      <c r="D18" s="30">
        <v>0</v>
      </c>
      <c r="E18" s="30">
        <v>16668.93</v>
      </c>
      <c r="F18" s="30">
        <v>82987.08</v>
      </c>
      <c r="G18" s="30">
        <v>401628</v>
      </c>
      <c r="H18" s="500"/>
      <c r="I18" s="30">
        <v>0</v>
      </c>
      <c r="S18" s="72"/>
    </row>
    <row r="19" spans="1:19" ht="23.25" x14ac:dyDescent="0.25">
      <c r="A19" s="2">
        <v>13101</v>
      </c>
      <c r="B19" s="52" t="s">
        <v>14</v>
      </c>
      <c r="C19" s="48">
        <f t="shared" si="2"/>
        <v>1091165.4500000002</v>
      </c>
      <c r="D19" s="30">
        <v>7549.1379120000001</v>
      </c>
      <c r="E19" s="30">
        <v>62980.299999999996</v>
      </c>
      <c r="F19" s="30">
        <v>667443.39</v>
      </c>
      <c r="G19" s="30">
        <v>352046.6</v>
      </c>
      <c r="H19" s="500"/>
      <c r="I19" s="30">
        <v>1146.0220879999999</v>
      </c>
      <c r="S19" s="72"/>
    </row>
    <row r="20" spans="1:19" x14ac:dyDescent="0.25">
      <c r="A20" s="2">
        <v>13201</v>
      </c>
      <c r="B20" s="51" t="s">
        <v>15</v>
      </c>
      <c r="C20" s="48">
        <f t="shared" si="2"/>
        <v>1508010.0499999998</v>
      </c>
      <c r="D20" s="30">
        <v>159666.67000000001</v>
      </c>
      <c r="E20" s="30">
        <v>310470.65999999997</v>
      </c>
      <c r="F20" s="30">
        <v>813631.8</v>
      </c>
      <c r="G20" s="30">
        <v>182572.92</v>
      </c>
      <c r="H20" s="500"/>
      <c r="I20" s="30">
        <v>41668</v>
      </c>
      <c r="S20" s="72"/>
    </row>
    <row r="21" spans="1:19" x14ac:dyDescent="0.25">
      <c r="A21" s="2">
        <v>13202</v>
      </c>
      <c r="B21" s="51" t="s">
        <v>16</v>
      </c>
      <c r="C21" s="48">
        <f t="shared" si="2"/>
        <v>2276205.8499999996</v>
      </c>
      <c r="D21" s="30">
        <v>292698.53000000003</v>
      </c>
      <c r="E21" s="30">
        <v>341922.16</v>
      </c>
      <c r="F21" s="30">
        <v>1296072.6100000001</v>
      </c>
      <c r="G21" s="30">
        <v>289182.03999999998</v>
      </c>
      <c r="H21" s="500"/>
      <c r="I21" s="30">
        <v>56330.51</v>
      </c>
      <c r="S21" s="72"/>
    </row>
    <row r="22" spans="1:19" x14ac:dyDescent="0.25">
      <c r="A22" s="2">
        <v>13203</v>
      </c>
      <c r="B22" s="51" t="s">
        <v>17</v>
      </c>
      <c r="C22" s="48">
        <f t="shared" si="2"/>
        <v>0</v>
      </c>
      <c r="D22" s="32">
        <v>0</v>
      </c>
      <c r="E22" s="32">
        <v>0</v>
      </c>
      <c r="F22" s="32">
        <v>0</v>
      </c>
      <c r="G22" s="30">
        <v>0</v>
      </c>
      <c r="H22" s="499"/>
      <c r="I22" s="30">
        <v>0</v>
      </c>
      <c r="S22" s="72"/>
    </row>
    <row r="23" spans="1:19" x14ac:dyDescent="0.25">
      <c r="A23" s="2">
        <v>13204</v>
      </c>
      <c r="B23" s="51" t="s">
        <v>18</v>
      </c>
      <c r="C23" s="48">
        <f t="shared" si="2"/>
        <v>0</v>
      </c>
      <c r="D23" s="30">
        <v>0</v>
      </c>
      <c r="E23" s="30">
        <v>0</v>
      </c>
      <c r="F23" s="30">
        <v>0</v>
      </c>
      <c r="G23" s="30">
        <v>0</v>
      </c>
      <c r="H23" s="500"/>
      <c r="I23" s="30">
        <v>0</v>
      </c>
      <c r="L23" s="72"/>
      <c r="M23" s="72"/>
      <c r="N23" s="72"/>
      <c r="O23" s="72"/>
      <c r="P23" s="72"/>
      <c r="Q23" s="72"/>
      <c r="R23" s="72"/>
      <c r="S23" s="72"/>
    </row>
    <row r="24" spans="1:19" x14ac:dyDescent="0.25">
      <c r="A24" s="2">
        <v>13301</v>
      </c>
      <c r="B24" s="51" t="s">
        <v>19</v>
      </c>
      <c r="C24" s="48">
        <f t="shared" si="2"/>
        <v>0</v>
      </c>
      <c r="D24" s="30">
        <v>0</v>
      </c>
      <c r="E24" s="30">
        <v>0</v>
      </c>
      <c r="F24" s="30">
        <v>0</v>
      </c>
      <c r="G24" s="30">
        <v>0</v>
      </c>
      <c r="H24" s="500"/>
      <c r="I24" s="30">
        <v>0</v>
      </c>
      <c r="S24" s="72"/>
    </row>
    <row r="25" spans="1:19" x14ac:dyDescent="0.25">
      <c r="A25" s="2">
        <v>13403</v>
      </c>
      <c r="B25" s="52" t="s">
        <v>20</v>
      </c>
      <c r="C25" s="48">
        <f t="shared" si="2"/>
        <v>0</v>
      </c>
      <c r="D25" s="30">
        <v>0</v>
      </c>
      <c r="E25" s="30">
        <v>0</v>
      </c>
      <c r="F25" s="30">
        <v>0</v>
      </c>
      <c r="G25" s="30">
        <v>0</v>
      </c>
      <c r="H25" s="500"/>
      <c r="I25" s="30">
        <v>0</v>
      </c>
      <c r="L25" s="72"/>
      <c r="M25" s="72"/>
      <c r="N25" s="72"/>
      <c r="O25" s="72"/>
      <c r="P25" s="72"/>
      <c r="Q25" s="72"/>
      <c r="R25" s="72"/>
      <c r="S25" s="72"/>
    </row>
    <row r="26" spans="1:19" s="231" customFormat="1" x14ac:dyDescent="0.25">
      <c r="A26" s="2">
        <v>14102</v>
      </c>
      <c r="B26" s="3" t="s">
        <v>21</v>
      </c>
      <c r="C26" s="48">
        <f t="shared" si="2"/>
        <v>20000</v>
      </c>
      <c r="D26" s="30"/>
      <c r="E26" s="30">
        <v>20000</v>
      </c>
      <c r="F26" s="30"/>
      <c r="G26" s="30"/>
      <c r="H26" s="500"/>
      <c r="I26" s="30"/>
      <c r="L26" s="386"/>
      <c r="S26" s="386"/>
    </row>
    <row r="27" spans="1:19" s="231" customFormat="1" x14ac:dyDescent="0.25">
      <c r="A27" s="2">
        <v>14103</v>
      </c>
      <c r="B27" s="3" t="s">
        <v>22</v>
      </c>
      <c r="C27" s="48">
        <f t="shared" si="2"/>
        <v>6691961.2800000003</v>
      </c>
      <c r="D27" s="30"/>
      <c r="E27" s="30">
        <v>6691961.2800000003</v>
      </c>
      <c r="F27" s="30" t="s">
        <v>167</v>
      </c>
      <c r="G27" s="30"/>
      <c r="H27" s="500"/>
      <c r="I27" s="30"/>
      <c r="L27" s="546"/>
      <c r="M27" s="546"/>
      <c r="N27" s="546"/>
      <c r="O27" s="546"/>
      <c r="P27" s="546"/>
      <c r="Q27" s="546"/>
      <c r="R27" s="546"/>
      <c r="S27" s="386"/>
    </row>
    <row r="28" spans="1:19" s="231" customFormat="1" x14ac:dyDescent="0.25">
      <c r="A28" s="2">
        <v>14104</v>
      </c>
      <c r="B28" s="3" t="s">
        <v>145</v>
      </c>
      <c r="C28" s="48">
        <f t="shared" si="2"/>
        <v>364425.8</v>
      </c>
      <c r="D28" s="32"/>
      <c r="E28" s="32">
        <v>364425.8</v>
      </c>
      <c r="F28" s="32" t="s">
        <v>167</v>
      </c>
      <c r="G28" s="30"/>
      <c r="H28" s="499"/>
      <c r="I28" s="30"/>
      <c r="L28" s="546"/>
      <c r="M28" s="546"/>
      <c r="N28" s="546"/>
      <c r="O28" s="546"/>
      <c r="P28" s="546"/>
      <c r="Q28" s="546"/>
      <c r="R28" s="546"/>
      <c r="S28" s="386"/>
    </row>
    <row r="29" spans="1:19" s="231" customFormat="1" x14ac:dyDescent="0.25">
      <c r="A29" s="2">
        <f>+[1]DG!A35</f>
        <v>14106</v>
      </c>
      <c r="B29" s="3" t="s">
        <v>146</v>
      </c>
      <c r="C29" s="48">
        <f t="shared" si="2"/>
        <v>955995.84</v>
      </c>
      <c r="D29" s="30"/>
      <c r="E29" s="30">
        <v>955995.84</v>
      </c>
      <c r="F29" s="30" t="s">
        <v>167</v>
      </c>
      <c r="G29" s="30"/>
      <c r="H29" s="500"/>
      <c r="I29" s="30"/>
      <c r="L29" s="546"/>
      <c r="M29" s="546"/>
      <c r="N29" s="546"/>
      <c r="O29" s="546"/>
      <c r="P29" s="546"/>
      <c r="Q29" s="546"/>
      <c r="R29" s="546"/>
      <c r="S29" s="386"/>
    </row>
    <row r="30" spans="1:19" s="231" customFormat="1" ht="23.25" x14ac:dyDescent="0.25">
      <c r="A30" s="2">
        <f>+[1]DG!A36</f>
        <v>14107</v>
      </c>
      <c r="B30" s="53" t="s">
        <v>147</v>
      </c>
      <c r="C30" s="48">
        <f t="shared" si="2"/>
        <v>382399.92</v>
      </c>
      <c r="D30" s="30"/>
      <c r="E30" s="30">
        <v>382399.92</v>
      </c>
      <c r="F30" s="30" t="s">
        <v>167</v>
      </c>
      <c r="G30" s="30"/>
      <c r="H30" s="500"/>
      <c r="I30" s="30"/>
      <c r="L30" s="546"/>
      <c r="M30" s="546"/>
      <c r="N30" s="546"/>
      <c r="O30" s="546"/>
      <c r="P30" s="546"/>
      <c r="Q30" s="546"/>
      <c r="R30" s="546"/>
      <c r="S30" s="386"/>
    </row>
    <row r="31" spans="1:19" s="231" customFormat="1" x14ac:dyDescent="0.25">
      <c r="A31" s="2">
        <v>14109</v>
      </c>
      <c r="B31" s="3" t="s">
        <v>143</v>
      </c>
      <c r="C31" s="48">
        <f t="shared" si="2"/>
        <v>10784382.99</v>
      </c>
      <c r="D31" s="30"/>
      <c r="E31" s="30">
        <v>10784382.99</v>
      </c>
      <c r="F31" s="30" t="s">
        <v>167</v>
      </c>
      <c r="G31" s="30"/>
      <c r="H31" s="500"/>
      <c r="I31" s="30"/>
      <c r="J31" s="546"/>
      <c r="L31" s="546"/>
      <c r="M31" s="546"/>
      <c r="N31" s="546"/>
      <c r="O31" s="546"/>
      <c r="P31" s="546"/>
      <c r="Q31" s="546"/>
      <c r="R31" s="546"/>
      <c r="S31" s="386"/>
    </row>
    <row r="32" spans="1:19" s="231" customFormat="1" x14ac:dyDescent="0.25">
      <c r="A32" s="2">
        <v>14110</v>
      </c>
      <c r="B32" s="3" t="s">
        <v>144</v>
      </c>
      <c r="C32" s="48">
        <f t="shared" si="2"/>
        <v>191198.88</v>
      </c>
      <c r="D32" s="30"/>
      <c r="E32" s="30">
        <v>191198.88</v>
      </c>
      <c r="F32" s="30" t="s">
        <v>167</v>
      </c>
      <c r="G32" s="30"/>
      <c r="H32" s="500"/>
      <c r="I32" s="30"/>
      <c r="L32" s="546"/>
      <c r="M32" s="546"/>
      <c r="N32" s="546"/>
      <c r="O32" s="546"/>
      <c r="P32" s="546"/>
      <c r="Q32" s="546"/>
      <c r="R32" s="546"/>
      <c r="S32" s="386"/>
    </row>
    <row r="33" spans="1:19" s="231" customFormat="1" x14ac:dyDescent="0.25">
      <c r="A33" s="2">
        <v>14201</v>
      </c>
      <c r="B33" s="3" t="s">
        <v>23</v>
      </c>
      <c r="C33" s="48">
        <f t="shared" si="2"/>
        <v>1529591.52</v>
      </c>
      <c r="D33" s="30"/>
      <c r="E33" s="30">
        <v>1529591.52</v>
      </c>
      <c r="F33" s="30"/>
      <c r="G33" s="30"/>
      <c r="H33" s="500"/>
      <c r="I33" s="30"/>
      <c r="L33" s="546"/>
      <c r="M33" s="546"/>
      <c r="N33" s="546"/>
      <c r="O33" s="546"/>
      <c r="P33" s="546"/>
      <c r="Q33" s="546"/>
      <c r="R33" s="546"/>
      <c r="S33" s="386"/>
    </row>
    <row r="34" spans="1:19" s="231" customFormat="1" x14ac:dyDescent="0.25">
      <c r="A34" s="2">
        <v>14303</v>
      </c>
      <c r="B34" s="3" t="s">
        <v>148</v>
      </c>
      <c r="C34" s="48">
        <f t="shared" si="2"/>
        <v>0</v>
      </c>
      <c r="D34" s="32"/>
      <c r="E34" s="32">
        <v>0</v>
      </c>
      <c r="F34" s="32"/>
      <c r="G34" s="30"/>
      <c r="H34" s="499"/>
      <c r="I34" s="30"/>
      <c r="L34" s="546"/>
      <c r="M34" s="546"/>
      <c r="N34" s="546"/>
      <c r="O34" s="546"/>
      <c r="P34" s="546"/>
      <c r="Q34" s="546"/>
      <c r="R34" s="546"/>
      <c r="S34" s="386"/>
    </row>
    <row r="35" spans="1:19" s="231" customFormat="1" x14ac:dyDescent="0.25">
      <c r="A35" s="2">
        <v>14402</v>
      </c>
      <c r="B35" s="3" t="s">
        <v>25</v>
      </c>
      <c r="C35" s="48">
        <f t="shared" si="2"/>
        <v>39072</v>
      </c>
      <c r="D35" s="30"/>
      <c r="E35" s="30">
        <v>39072</v>
      </c>
      <c r="F35" s="30"/>
      <c r="G35" s="30"/>
      <c r="H35" s="500"/>
      <c r="I35" s="30"/>
      <c r="L35" s="546"/>
      <c r="M35" s="546"/>
      <c r="N35" s="546"/>
      <c r="O35" s="546"/>
      <c r="P35" s="546"/>
      <c r="Q35" s="546"/>
      <c r="R35" s="546"/>
      <c r="S35" s="386"/>
    </row>
    <row r="36" spans="1:19" s="231" customFormat="1" x14ac:dyDescent="0.25">
      <c r="A36" s="2">
        <v>14403</v>
      </c>
      <c r="B36" s="3" t="s">
        <v>26</v>
      </c>
      <c r="C36" s="48">
        <f t="shared" si="2"/>
        <v>6500759</v>
      </c>
      <c r="D36" s="30"/>
      <c r="E36" s="30">
        <v>6500759</v>
      </c>
      <c r="F36" s="30"/>
      <c r="G36" s="30"/>
      <c r="H36" s="500"/>
      <c r="I36" s="30"/>
      <c r="L36" s="546"/>
      <c r="M36" s="546"/>
      <c r="N36" s="546"/>
      <c r="O36" s="546"/>
      <c r="P36" s="546"/>
      <c r="Q36" s="546"/>
      <c r="R36" s="546"/>
      <c r="S36" s="386"/>
    </row>
    <row r="37" spans="1:19" s="231" customFormat="1" x14ac:dyDescent="0.25">
      <c r="A37" s="2">
        <v>14404</v>
      </c>
      <c r="B37" s="3" t="s">
        <v>27</v>
      </c>
      <c r="C37" s="48">
        <f t="shared" si="2"/>
        <v>289177.19999999995</v>
      </c>
      <c r="D37" s="30"/>
      <c r="E37" s="30">
        <v>289177.19999999995</v>
      </c>
      <c r="F37" s="30"/>
      <c r="G37" s="30"/>
      <c r="H37" s="500"/>
      <c r="I37" s="30"/>
      <c r="S37" s="386"/>
    </row>
    <row r="38" spans="1:19" s="231" customFormat="1" x14ac:dyDescent="0.25">
      <c r="A38" s="2">
        <v>14406</v>
      </c>
      <c r="B38" s="3" t="s">
        <v>24</v>
      </c>
      <c r="C38" s="48">
        <f t="shared" si="2"/>
        <v>38240.879999999997</v>
      </c>
      <c r="D38" s="30"/>
      <c r="E38" s="30">
        <v>38240.879999999997</v>
      </c>
      <c r="F38" s="30"/>
      <c r="G38" s="30"/>
      <c r="H38" s="500"/>
      <c r="I38" s="30"/>
      <c r="S38" s="386"/>
    </row>
    <row r="39" spans="1:19" x14ac:dyDescent="0.25">
      <c r="A39" s="2">
        <v>15201</v>
      </c>
      <c r="B39" s="3" t="s">
        <v>28</v>
      </c>
      <c r="C39" s="48">
        <f t="shared" si="2"/>
        <v>0</v>
      </c>
      <c r="D39" s="30">
        <v>0</v>
      </c>
      <c r="E39" s="30">
        <v>0</v>
      </c>
      <c r="F39" s="30">
        <v>0</v>
      </c>
      <c r="G39" s="30">
        <v>0</v>
      </c>
      <c r="H39" s="500"/>
      <c r="I39" s="30">
        <v>0</v>
      </c>
      <c r="S39" s="72"/>
    </row>
    <row r="40" spans="1:19" x14ac:dyDescent="0.25">
      <c r="A40" s="389">
        <v>15202</v>
      </c>
      <c r="B40" s="390" t="s">
        <v>29</v>
      </c>
      <c r="C40" s="48">
        <f t="shared" si="2"/>
        <v>0</v>
      </c>
      <c r="D40" s="32">
        <v>0</v>
      </c>
      <c r="E40" s="32">
        <v>0</v>
      </c>
      <c r="F40" s="32">
        <v>0</v>
      </c>
      <c r="G40" s="30">
        <v>0</v>
      </c>
      <c r="H40" s="499"/>
      <c r="I40" s="30">
        <v>0</v>
      </c>
      <c r="S40" s="72"/>
    </row>
    <row r="41" spans="1:19" x14ac:dyDescent="0.25">
      <c r="A41" s="2">
        <v>15404</v>
      </c>
      <c r="B41" s="51" t="s">
        <v>30</v>
      </c>
      <c r="C41" s="48">
        <f t="shared" si="2"/>
        <v>0</v>
      </c>
      <c r="D41" s="30">
        <v>0</v>
      </c>
      <c r="E41" s="30">
        <v>0</v>
      </c>
      <c r="F41" s="30">
        <v>0</v>
      </c>
      <c r="G41" s="30">
        <v>0</v>
      </c>
      <c r="H41" s="500"/>
      <c r="I41" s="30">
        <v>0</v>
      </c>
      <c r="S41" s="72"/>
    </row>
    <row r="42" spans="1:19" x14ac:dyDescent="0.25">
      <c r="A42" s="2">
        <v>15413</v>
      </c>
      <c r="B42" s="51" t="s">
        <v>31</v>
      </c>
      <c r="C42" s="48">
        <f t="shared" si="2"/>
        <v>0</v>
      </c>
      <c r="D42" s="30">
        <v>0</v>
      </c>
      <c r="E42" s="30">
        <v>0</v>
      </c>
      <c r="F42" s="30">
        <v>0</v>
      </c>
      <c r="G42" s="30">
        <v>0</v>
      </c>
      <c r="H42" s="500"/>
      <c r="I42" s="30">
        <v>0</v>
      </c>
      <c r="S42" s="72"/>
    </row>
    <row r="43" spans="1:19" x14ac:dyDescent="0.25">
      <c r="A43" s="2">
        <v>15416</v>
      </c>
      <c r="B43" s="51" t="s">
        <v>32</v>
      </c>
      <c r="C43" s="48">
        <f t="shared" si="2"/>
        <v>0</v>
      </c>
      <c r="D43" s="30">
        <v>0</v>
      </c>
      <c r="E43" s="30">
        <v>0</v>
      </c>
      <c r="F43" s="30">
        <v>0</v>
      </c>
      <c r="G43" s="30">
        <v>0</v>
      </c>
      <c r="H43" s="500"/>
      <c r="I43" s="30">
        <v>0</v>
      </c>
      <c r="S43" s="72"/>
    </row>
    <row r="44" spans="1:19" x14ac:dyDescent="0.25">
      <c r="A44" s="2">
        <v>15417</v>
      </c>
      <c r="B44" s="52" t="s">
        <v>33</v>
      </c>
      <c r="C44" s="48">
        <f t="shared" si="2"/>
        <v>0</v>
      </c>
      <c r="D44" s="30">
        <v>0</v>
      </c>
      <c r="E44" s="30">
        <v>0</v>
      </c>
      <c r="F44" s="30">
        <v>0</v>
      </c>
      <c r="G44" s="30">
        <v>0</v>
      </c>
      <c r="H44" s="500"/>
      <c r="I44" s="30">
        <v>0</v>
      </c>
      <c r="S44" s="72"/>
    </row>
    <row r="45" spans="1:19" x14ac:dyDescent="0.25">
      <c r="A45" s="2">
        <v>15419</v>
      </c>
      <c r="B45" s="52" t="s">
        <v>34</v>
      </c>
      <c r="C45" s="48">
        <f t="shared" si="2"/>
        <v>0</v>
      </c>
      <c r="D45" s="30">
        <v>0</v>
      </c>
      <c r="E45" s="30">
        <v>0</v>
      </c>
      <c r="F45" s="30">
        <v>0</v>
      </c>
      <c r="G45" s="30">
        <v>0</v>
      </c>
      <c r="H45" s="500"/>
      <c r="I45" s="30">
        <v>0</v>
      </c>
      <c r="S45" s="72"/>
    </row>
    <row r="46" spans="1:19" x14ac:dyDescent="0.25">
      <c r="A46" s="2">
        <v>15420</v>
      </c>
      <c r="B46" s="52" t="s">
        <v>35</v>
      </c>
      <c r="C46" s="48">
        <f t="shared" si="2"/>
        <v>0</v>
      </c>
      <c r="D46" s="32">
        <v>0</v>
      </c>
      <c r="E46" s="32">
        <v>0</v>
      </c>
      <c r="F46" s="32">
        <v>0</v>
      </c>
      <c r="G46" s="30">
        <v>0</v>
      </c>
      <c r="H46" s="499"/>
      <c r="I46" s="30">
        <v>0</v>
      </c>
      <c r="S46" s="72"/>
    </row>
    <row r="47" spans="1:19" x14ac:dyDescent="0.25">
      <c r="A47" s="2">
        <v>15421</v>
      </c>
      <c r="B47" s="51" t="s">
        <v>36</v>
      </c>
      <c r="C47" s="48">
        <f t="shared" si="2"/>
        <v>0</v>
      </c>
      <c r="D47" s="30">
        <v>0</v>
      </c>
      <c r="E47" s="30">
        <v>0</v>
      </c>
      <c r="F47" s="30">
        <v>0</v>
      </c>
      <c r="G47" s="30">
        <v>0</v>
      </c>
      <c r="H47" s="500"/>
      <c r="I47" s="30">
        <v>0</v>
      </c>
      <c r="S47" s="72"/>
    </row>
    <row r="48" spans="1:19" x14ac:dyDescent="0.25">
      <c r="A48" s="2">
        <v>15423</v>
      </c>
      <c r="B48" s="51" t="s">
        <v>37</v>
      </c>
      <c r="C48" s="48">
        <f t="shared" si="2"/>
        <v>0</v>
      </c>
      <c r="D48" s="30">
        <v>0</v>
      </c>
      <c r="E48" s="30">
        <v>0</v>
      </c>
      <c r="F48" s="30">
        <v>0</v>
      </c>
      <c r="G48" s="30">
        <v>0</v>
      </c>
      <c r="H48" s="500"/>
      <c r="I48" s="30">
        <v>0</v>
      </c>
      <c r="S48" s="72"/>
    </row>
    <row r="49" spans="1:19" x14ac:dyDescent="0.25">
      <c r="A49" s="2">
        <v>15901</v>
      </c>
      <c r="B49" s="52" t="s">
        <v>38</v>
      </c>
      <c r="C49" s="48">
        <f t="shared" si="2"/>
        <v>0</v>
      </c>
      <c r="D49" s="30">
        <v>0</v>
      </c>
      <c r="E49" s="30">
        <v>0</v>
      </c>
      <c r="F49" s="30">
        <v>0</v>
      </c>
      <c r="G49" s="30">
        <v>0</v>
      </c>
      <c r="H49" s="500"/>
      <c r="I49" s="30">
        <v>0</v>
      </c>
      <c r="S49" s="72"/>
    </row>
    <row r="50" spans="1:19" x14ac:dyDescent="0.25">
      <c r="A50" s="2">
        <v>17104</v>
      </c>
      <c r="B50" s="51" t="s">
        <v>39</v>
      </c>
      <c r="C50" s="48">
        <f t="shared" si="2"/>
        <v>0</v>
      </c>
      <c r="D50" s="30">
        <v>0</v>
      </c>
      <c r="E50" s="30">
        <v>0</v>
      </c>
      <c r="F50" s="30">
        <v>0</v>
      </c>
      <c r="G50" s="30">
        <v>0</v>
      </c>
      <c r="H50" s="500"/>
      <c r="I50" s="30">
        <v>0</v>
      </c>
      <c r="S50" s="72"/>
    </row>
    <row r="51" spans="1:19" x14ac:dyDescent="0.25">
      <c r="A51" s="389">
        <v>17102</v>
      </c>
      <c r="B51" s="395" t="s">
        <v>387</v>
      </c>
      <c r="C51" s="48">
        <f t="shared" si="2"/>
        <v>275228.2</v>
      </c>
      <c r="D51" s="30">
        <v>275228.2</v>
      </c>
      <c r="E51" s="30">
        <v>0</v>
      </c>
      <c r="F51" s="30">
        <v>0</v>
      </c>
      <c r="G51" s="30">
        <v>0</v>
      </c>
      <c r="H51" s="500"/>
      <c r="I51" s="30">
        <v>0</v>
      </c>
      <c r="S51" s="72"/>
    </row>
    <row r="52" spans="1:19" x14ac:dyDescent="0.25">
      <c r="A52" s="2">
        <v>17105</v>
      </c>
      <c r="B52" s="52" t="s">
        <v>40</v>
      </c>
      <c r="C52" s="48">
        <f t="shared" si="2"/>
        <v>0</v>
      </c>
      <c r="D52" s="30">
        <v>0</v>
      </c>
      <c r="E52" s="30">
        <v>0</v>
      </c>
      <c r="F52" s="30">
        <v>0</v>
      </c>
      <c r="G52" s="30">
        <v>0</v>
      </c>
      <c r="H52" s="500"/>
      <c r="I52" s="30">
        <v>0</v>
      </c>
      <c r="S52" s="72"/>
    </row>
    <row r="53" spans="1:19" ht="15.75" thickBot="1" x14ac:dyDescent="0.3">
      <c r="A53" s="41"/>
      <c r="B53" s="54"/>
      <c r="C53" s="48">
        <f t="shared" si="2"/>
        <v>0</v>
      </c>
      <c r="D53" s="31"/>
      <c r="E53" s="31"/>
      <c r="F53" s="31"/>
      <c r="G53" s="31"/>
      <c r="H53" s="501"/>
      <c r="I53" s="31"/>
    </row>
    <row r="54" spans="1:19" ht="15.75" thickBot="1" x14ac:dyDescent="0.3">
      <c r="A54" s="42">
        <v>2000</v>
      </c>
      <c r="B54" s="55" t="s">
        <v>41</v>
      </c>
      <c r="C54" s="34">
        <f>SUM(C55:C88)</f>
        <v>15505000</v>
      </c>
      <c r="D54" s="33">
        <f t="shared" ref="D54:I54" si="3">SUM(D55:D88)</f>
        <v>179000</v>
      </c>
      <c r="E54" s="33">
        <f t="shared" si="3"/>
        <v>345000</v>
      </c>
      <c r="F54" s="33">
        <f t="shared" si="3"/>
        <v>1724000</v>
      </c>
      <c r="G54" s="33">
        <f t="shared" si="3"/>
        <v>3021000</v>
      </c>
      <c r="H54" s="33">
        <f t="shared" si="3"/>
        <v>10222000</v>
      </c>
      <c r="I54" s="33">
        <f t="shared" si="3"/>
        <v>14000</v>
      </c>
      <c r="J54" s="72">
        <f>+C54+C90+C142+C147-16363432-13636568</f>
        <v>35849816</v>
      </c>
    </row>
    <row r="55" spans="1:19" s="231" customFormat="1" x14ac:dyDescent="0.25">
      <c r="A55" s="43">
        <v>21101</v>
      </c>
      <c r="B55" s="56" t="s">
        <v>42</v>
      </c>
      <c r="C55" s="48">
        <f t="shared" ref="C55:C88" si="4">SUM(D55:I55)</f>
        <v>178000</v>
      </c>
      <c r="D55" s="32">
        <v>13000</v>
      </c>
      <c r="E55" s="32">
        <v>99000</v>
      </c>
      <c r="F55" s="32">
        <v>20000</v>
      </c>
      <c r="G55" s="392">
        <v>9000</v>
      </c>
      <c r="H55" s="385">
        <v>30000</v>
      </c>
      <c r="I55" s="32">
        <v>7000</v>
      </c>
      <c r="L55" s="386"/>
    </row>
    <row r="56" spans="1:19" s="231" customFormat="1" x14ac:dyDescent="0.25">
      <c r="A56" s="44">
        <v>21201</v>
      </c>
      <c r="B56" s="3" t="s">
        <v>43</v>
      </c>
      <c r="C56" s="48">
        <f t="shared" si="4"/>
        <v>165000</v>
      </c>
      <c r="D56" s="32">
        <v>13000</v>
      </c>
      <c r="E56" s="32">
        <v>99000</v>
      </c>
      <c r="F56" s="32">
        <v>13000</v>
      </c>
      <c r="G56" s="392">
        <v>26000</v>
      </c>
      <c r="H56" s="393">
        <v>7000</v>
      </c>
      <c r="I56" s="30">
        <v>7000</v>
      </c>
      <c r="N56" s="546"/>
      <c r="O56" s="546"/>
      <c r="P56" s="546"/>
      <c r="Q56" s="545"/>
    </row>
    <row r="57" spans="1:19" s="231" customFormat="1" x14ac:dyDescent="0.25">
      <c r="A57" s="44">
        <v>21401</v>
      </c>
      <c r="B57" s="3" t="s">
        <v>44</v>
      </c>
      <c r="C57" s="48">
        <f t="shared" si="4"/>
        <v>5000</v>
      </c>
      <c r="D57" s="32">
        <v>5000</v>
      </c>
      <c r="E57" s="32">
        <v>0</v>
      </c>
      <c r="F57" s="32">
        <v>0</v>
      </c>
      <c r="G57" s="392">
        <v>0</v>
      </c>
      <c r="H57" s="393"/>
      <c r="I57" s="30"/>
      <c r="N57" s="546"/>
      <c r="O57" s="546"/>
      <c r="P57" s="546"/>
      <c r="Q57" s="545"/>
    </row>
    <row r="58" spans="1:19" s="231" customFormat="1" x14ac:dyDescent="0.25">
      <c r="A58" s="44">
        <v>21601</v>
      </c>
      <c r="B58" s="3" t="s">
        <v>45</v>
      </c>
      <c r="C58" s="48">
        <f t="shared" si="4"/>
        <v>480000</v>
      </c>
      <c r="D58" s="32">
        <v>3000</v>
      </c>
      <c r="E58" s="32">
        <v>21000</v>
      </c>
      <c r="F58" s="32">
        <v>415000</v>
      </c>
      <c r="G58" s="392">
        <v>6000</v>
      </c>
      <c r="H58" s="393">
        <v>35000</v>
      </c>
      <c r="I58" s="30"/>
      <c r="N58" s="546"/>
      <c r="O58" s="546"/>
      <c r="P58" s="546"/>
      <c r="Q58" s="545"/>
    </row>
    <row r="59" spans="1:19" s="231" customFormat="1" x14ac:dyDescent="0.25">
      <c r="A59" s="44">
        <v>22101</v>
      </c>
      <c r="B59" s="3" t="s">
        <v>46</v>
      </c>
      <c r="C59" s="48">
        <f t="shared" si="4"/>
        <v>32000</v>
      </c>
      <c r="D59" s="32">
        <v>22000</v>
      </c>
      <c r="E59" s="32">
        <v>5000</v>
      </c>
      <c r="F59" s="32">
        <v>5000</v>
      </c>
      <c r="G59" s="392">
        <v>0</v>
      </c>
      <c r="H59" s="393"/>
      <c r="I59" s="30"/>
      <c r="N59" s="546"/>
      <c r="O59" s="546"/>
      <c r="P59" s="546"/>
      <c r="Q59" s="545"/>
    </row>
    <row r="60" spans="1:19" s="231" customFormat="1" ht="34.5" x14ac:dyDescent="0.25">
      <c r="A60" s="44">
        <v>22105</v>
      </c>
      <c r="B60" s="52" t="s">
        <v>47</v>
      </c>
      <c r="C60" s="48">
        <f t="shared" si="4"/>
        <v>5337000</v>
      </c>
      <c r="D60" s="32">
        <v>28000</v>
      </c>
      <c r="E60" s="32">
        <v>17000</v>
      </c>
      <c r="F60" s="32">
        <v>3000</v>
      </c>
      <c r="G60" s="392">
        <v>2489000</v>
      </c>
      <c r="H60" s="393">
        <v>2800000</v>
      </c>
      <c r="I60" s="30"/>
      <c r="N60" s="546"/>
      <c r="O60" s="546"/>
      <c r="P60" s="546"/>
      <c r="Q60" s="545"/>
    </row>
    <row r="61" spans="1:19" s="231" customFormat="1" x14ac:dyDescent="0.25">
      <c r="A61" s="44">
        <v>22106</v>
      </c>
      <c r="B61" s="52" t="s">
        <v>48</v>
      </c>
      <c r="C61" s="48">
        <f t="shared" si="4"/>
        <v>42000</v>
      </c>
      <c r="D61" s="32">
        <v>0</v>
      </c>
      <c r="E61" s="32">
        <v>42000</v>
      </c>
      <c r="F61" s="32">
        <v>0</v>
      </c>
      <c r="G61" s="392">
        <v>0</v>
      </c>
      <c r="H61" s="393">
        <v>0</v>
      </c>
      <c r="I61" s="30"/>
      <c r="N61" s="546"/>
      <c r="O61" s="546"/>
      <c r="P61" s="546"/>
      <c r="Q61" s="545"/>
    </row>
    <row r="62" spans="1:19" s="231" customFormat="1" x14ac:dyDescent="0.25">
      <c r="A62" s="44">
        <v>22201</v>
      </c>
      <c r="B62" s="52" t="s">
        <v>49</v>
      </c>
      <c r="C62" s="48">
        <f t="shared" si="4"/>
        <v>0</v>
      </c>
      <c r="D62" s="32">
        <v>0</v>
      </c>
      <c r="E62" s="32">
        <v>0</v>
      </c>
      <c r="F62" s="32">
        <v>0</v>
      </c>
      <c r="G62" s="392">
        <v>0</v>
      </c>
      <c r="H62" s="393"/>
      <c r="I62" s="30"/>
      <c r="N62" s="546"/>
      <c r="O62" s="546"/>
      <c r="P62" s="546"/>
      <c r="Q62" s="545"/>
    </row>
    <row r="63" spans="1:19" s="231" customFormat="1" x14ac:dyDescent="0.25">
      <c r="A63" s="44">
        <v>22301</v>
      </c>
      <c r="B63" s="52" t="s">
        <v>50</v>
      </c>
      <c r="C63" s="48">
        <f t="shared" si="4"/>
        <v>0</v>
      </c>
      <c r="D63" s="32">
        <v>0</v>
      </c>
      <c r="E63" s="32">
        <v>0</v>
      </c>
      <c r="F63" s="32">
        <v>0</v>
      </c>
      <c r="G63" s="392">
        <v>0</v>
      </c>
      <c r="H63" s="393"/>
      <c r="I63" s="30"/>
      <c r="N63" s="546"/>
      <c r="O63" s="546"/>
      <c r="P63" s="546"/>
      <c r="Q63" s="545"/>
    </row>
    <row r="64" spans="1:19" s="231" customFormat="1" x14ac:dyDescent="0.25">
      <c r="A64" s="44">
        <v>23501</v>
      </c>
      <c r="B64" s="52" t="s">
        <v>51</v>
      </c>
      <c r="C64" s="48">
        <f t="shared" si="4"/>
        <v>974000</v>
      </c>
      <c r="D64" s="32">
        <v>0</v>
      </c>
      <c r="E64" s="32">
        <v>1000</v>
      </c>
      <c r="F64" s="32">
        <v>973000</v>
      </c>
      <c r="G64" s="392">
        <v>0</v>
      </c>
      <c r="H64" s="393"/>
      <c r="I64" s="30"/>
      <c r="N64" s="546"/>
      <c r="O64" s="546"/>
      <c r="P64" s="546"/>
    </row>
    <row r="65" spans="1:16" s="231" customFormat="1" x14ac:dyDescent="0.25">
      <c r="A65" s="44">
        <v>23601</v>
      </c>
      <c r="B65" s="52" t="s">
        <v>52</v>
      </c>
      <c r="C65" s="48">
        <f t="shared" si="4"/>
        <v>0</v>
      </c>
      <c r="D65" s="32">
        <v>0</v>
      </c>
      <c r="E65" s="32">
        <v>0</v>
      </c>
      <c r="F65" s="32">
        <v>0</v>
      </c>
      <c r="G65" s="392">
        <v>0</v>
      </c>
      <c r="H65" s="393"/>
      <c r="I65" s="30"/>
      <c r="N65" s="546"/>
      <c r="O65" s="546"/>
      <c r="P65" s="546"/>
    </row>
    <row r="66" spans="1:16" s="231" customFormat="1" x14ac:dyDescent="0.25">
      <c r="A66" s="44">
        <v>24201</v>
      </c>
      <c r="B66" s="52" t="s">
        <v>53</v>
      </c>
      <c r="C66" s="48">
        <f t="shared" si="4"/>
        <v>0</v>
      </c>
      <c r="D66" s="32">
        <v>0</v>
      </c>
      <c r="E66" s="32">
        <v>0</v>
      </c>
      <c r="F66" s="32">
        <v>0</v>
      </c>
      <c r="G66" s="392">
        <v>0</v>
      </c>
      <c r="H66" s="393"/>
      <c r="I66" s="30"/>
      <c r="N66" s="546"/>
      <c r="O66" s="546"/>
      <c r="P66" s="546"/>
    </row>
    <row r="67" spans="1:16" s="231" customFormat="1" x14ac:dyDescent="0.25">
      <c r="A67" s="44">
        <v>24301</v>
      </c>
      <c r="B67" s="52" t="s">
        <v>54</v>
      </c>
      <c r="C67" s="48">
        <f t="shared" si="4"/>
        <v>0</v>
      </c>
      <c r="D67" s="32">
        <v>0</v>
      </c>
      <c r="E67" s="32">
        <v>0</v>
      </c>
      <c r="F67" s="32">
        <v>0</v>
      </c>
      <c r="G67" s="392">
        <v>0</v>
      </c>
      <c r="H67" s="393"/>
      <c r="I67" s="30"/>
      <c r="N67" s="546"/>
      <c r="O67" s="546"/>
      <c r="P67" s="546"/>
    </row>
    <row r="68" spans="1:16" s="231" customFormat="1" x14ac:dyDescent="0.25">
      <c r="A68" s="44">
        <v>24401</v>
      </c>
      <c r="B68" s="52" t="s">
        <v>55</v>
      </c>
      <c r="C68" s="48">
        <f t="shared" si="4"/>
        <v>0</v>
      </c>
      <c r="D68" s="32">
        <v>0</v>
      </c>
      <c r="E68" s="32">
        <v>0</v>
      </c>
      <c r="F68" s="32">
        <v>0</v>
      </c>
      <c r="G68" s="392">
        <v>0</v>
      </c>
      <c r="H68" s="393"/>
      <c r="I68" s="30"/>
      <c r="N68" s="546"/>
      <c r="O68" s="546"/>
      <c r="P68" s="546"/>
    </row>
    <row r="69" spans="1:16" s="231" customFormat="1" x14ac:dyDescent="0.25">
      <c r="A69" s="44">
        <v>24501</v>
      </c>
      <c r="B69" s="3" t="s">
        <v>56</v>
      </c>
      <c r="C69" s="48">
        <f t="shared" si="4"/>
        <v>0</v>
      </c>
      <c r="D69" s="32">
        <v>0</v>
      </c>
      <c r="E69" s="32">
        <v>0</v>
      </c>
      <c r="F69" s="32">
        <v>0</v>
      </c>
      <c r="G69" s="392">
        <v>0</v>
      </c>
      <c r="H69" s="393"/>
      <c r="I69" s="30"/>
      <c r="N69" s="546"/>
      <c r="O69" s="546"/>
      <c r="P69" s="546"/>
    </row>
    <row r="70" spans="1:16" s="231" customFormat="1" x14ac:dyDescent="0.25">
      <c r="A70" s="44">
        <v>24601</v>
      </c>
      <c r="B70" s="3" t="s">
        <v>57</v>
      </c>
      <c r="C70" s="48">
        <f t="shared" si="4"/>
        <v>4000</v>
      </c>
      <c r="D70" s="32">
        <v>0</v>
      </c>
      <c r="E70" s="32">
        <v>0</v>
      </c>
      <c r="F70" s="32">
        <v>4000</v>
      </c>
      <c r="G70" s="392">
        <v>0</v>
      </c>
      <c r="H70" s="393"/>
      <c r="I70" s="30"/>
      <c r="N70" s="546"/>
      <c r="O70" s="546"/>
      <c r="P70" s="546"/>
    </row>
    <row r="71" spans="1:16" s="231" customFormat="1" x14ac:dyDescent="0.25">
      <c r="A71" s="44">
        <v>24601</v>
      </c>
      <c r="B71" s="3" t="s">
        <v>72</v>
      </c>
      <c r="C71" s="48">
        <f t="shared" si="4"/>
        <v>0</v>
      </c>
      <c r="D71" s="32">
        <v>0</v>
      </c>
      <c r="E71" s="32">
        <v>0</v>
      </c>
      <c r="F71" s="32">
        <v>0</v>
      </c>
      <c r="G71" s="392">
        <v>0</v>
      </c>
      <c r="H71" s="393"/>
      <c r="I71" s="30"/>
      <c r="N71" s="546"/>
      <c r="O71" s="546"/>
      <c r="P71" s="546"/>
    </row>
    <row r="72" spans="1:16" s="231" customFormat="1" x14ac:dyDescent="0.25">
      <c r="A72" s="44">
        <v>24701</v>
      </c>
      <c r="B72" s="3" t="s">
        <v>58</v>
      </c>
      <c r="C72" s="48">
        <f t="shared" si="4"/>
        <v>0</v>
      </c>
      <c r="D72" s="32">
        <v>0</v>
      </c>
      <c r="E72" s="32">
        <v>0</v>
      </c>
      <c r="F72" s="32">
        <v>0</v>
      </c>
      <c r="G72" s="392">
        <v>0</v>
      </c>
      <c r="H72" s="393"/>
      <c r="I72" s="30"/>
      <c r="N72" s="546"/>
      <c r="O72" s="546"/>
      <c r="P72" s="546"/>
    </row>
    <row r="73" spans="1:16" s="231" customFormat="1" x14ac:dyDescent="0.25">
      <c r="A73" s="394">
        <v>24801</v>
      </c>
      <c r="B73" s="390" t="s">
        <v>59</v>
      </c>
      <c r="C73" s="48">
        <f t="shared" si="4"/>
        <v>0</v>
      </c>
      <c r="D73" s="32">
        <v>0</v>
      </c>
      <c r="E73" s="32">
        <v>0</v>
      </c>
      <c r="F73" s="32">
        <v>0</v>
      </c>
      <c r="G73" s="392">
        <v>0</v>
      </c>
      <c r="H73" s="393"/>
      <c r="I73" s="392"/>
      <c r="N73" s="546"/>
      <c r="O73" s="546"/>
      <c r="P73" s="546"/>
    </row>
    <row r="74" spans="1:16" s="231" customFormat="1" x14ac:dyDescent="0.25">
      <c r="A74" s="44">
        <v>24901</v>
      </c>
      <c r="B74" s="52" t="s">
        <v>60</v>
      </c>
      <c r="C74" s="48">
        <f t="shared" si="4"/>
        <v>0</v>
      </c>
      <c r="D74" s="32">
        <v>0</v>
      </c>
      <c r="E74" s="32">
        <v>0</v>
      </c>
      <c r="F74" s="32">
        <v>0</v>
      </c>
      <c r="G74" s="392">
        <v>0</v>
      </c>
      <c r="H74" s="393"/>
      <c r="I74" s="30"/>
      <c r="N74" s="546"/>
      <c r="O74" s="546"/>
      <c r="P74" s="546"/>
    </row>
    <row r="75" spans="1:16" s="231" customFormat="1" x14ac:dyDescent="0.25">
      <c r="A75" s="44">
        <v>25101</v>
      </c>
      <c r="B75" s="52" t="s">
        <v>61</v>
      </c>
      <c r="C75" s="48">
        <f t="shared" si="4"/>
        <v>0</v>
      </c>
      <c r="D75" s="32">
        <v>0</v>
      </c>
      <c r="E75" s="32">
        <v>0</v>
      </c>
      <c r="F75" s="32">
        <v>0</v>
      </c>
      <c r="G75" s="392">
        <v>0</v>
      </c>
      <c r="H75" s="393"/>
      <c r="I75" s="30"/>
      <c r="N75" s="546"/>
      <c r="O75" s="546"/>
      <c r="P75" s="546"/>
    </row>
    <row r="76" spans="1:16" s="231" customFormat="1" x14ac:dyDescent="0.25">
      <c r="A76" s="44">
        <v>25301</v>
      </c>
      <c r="B76" s="3" t="s">
        <v>62</v>
      </c>
      <c r="C76" s="48">
        <f t="shared" si="4"/>
        <v>230000</v>
      </c>
      <c r="D76" s="32">
        <v>0</v>
      </c>
      <c r="E76" s="32">
        <v>0</v>
      </c>
      <c r="F76" s="32">
        <v>0</v>
      </c>
      <c r="G76" s="392">
        <v>80000</v>
      </c>
      <c r="H76" s="393">
        <v>150000</v>
      </c>
      <c r="I76" s="30"/>
      <c r="N76" s="546"/>
      <c r="O76" s="546"/>
      <c r="P76" s="546"/>
    </row>
    <row r="77" spans="1:16" s="231" customFormat="1" x14ac:dyDescent="0.25">
      <c r="A77" s="44">
        <v>25302</v>
      </c>
      <c r="B77" s="3" t="s">
        <v>63</v>
      </c>
      <c r="C77" s="48">
        <f t="shared" si="4"/>
        <v>0</v>
      </c>
      <c r="D77" s="32">
        <v>0</v>
      </c>
      <c r="E77" s="32">
        <v>0</v>
      </c>
      <c r="F77" s="32">
        <v>0</v>
      </c>
      <c r="G77" s="392">
        <v>0</v>
      </c>
      <c r="H77" s="393"/>
      <c r="I77" s="30"/>
      <c r="N77" s="546"/>
      <c r="O77" s="546"/>
      <c r="P77" s="546"/>
    </row>
    <row r="78" spans="1:16" s="231" customFormat="1" x14ac:dyDescent="0.25">
      <c r="A78" s="44">
        <v>25401</v>
      </c>
      <c r="B78" s="3" t="s">
        <v>64</v>
      </c>
      <c r="C78" s="48">
        <f t="shared" si="4"/>
        <v>0</v>
      </c>
      <c r="D78" s="32">
        <v>0</v>
      </c>
      <c r="E78" s="32">
        <v>0</v>
      </c>
      <c r="F78" s="32">
        <v>0</v>
      </c>
      <c r="G78" s="392">
        <v>0</v>
      </c>
      <c r="H78" s="393"/>
      <c r="I78" s="30"/>
      <c r="N78" s="546"/>
      <c r="O78" s="546"/>
      <c r="P78" s="546"/>
    </row>
    <row r="79" spans="1:16" s="231" customFormat="1" x14ac:dyDescent="0.25">
      <c r="A79" s="44">
        <v>25901</v>
      </c>
      <c r="B79" s="3" t="s">
        <v>65</v>
      </c>
      <c r="C79" s="48">
        <f t="shared" si="4"/>
        <v>0</v>
      </c>
      <c r="D79" s="32">
        <v>0</v>
      </c>
      <c r="E79" s="32">
        <v>0</v>
      </c>
      <c r="F79" s="32">
        <v>0</v>
      </c>
      <c r="G79" s="392">
        <v>0</v>
      </c>
      <c r="H79" s="393"/>
      <c r="I79" s="30"/>
      <c r="N79" s="546"/>
      <c r="O79" s="546"/>
      <c r="P79" s="546"/>
    </row>
    <row r="80" spans="1:16" s="231" customFormat="1" x14ac:dyDescent="0.25">
      <c r="A80" s="44">
        <v>26101</v>
      </c>
      <c r="B80" s="3" t="s">
        <v>66</v>
      </c>
      <c r="C80" s="48">
        <f t="shared" si="4"/>
        <v>675000</v>
      </c>
      <c r="D80" s="32">
        <v>95000</v>
      </c>
      <c r="E80" s="32">
        <v>61000</v>
      </c>
      <c r="F80" s="32">
        <v>204000</v>
      </c>
      <c r="G80" s="392">
        <v>115000</v>
      </c>
      <c r="H80" s="393">
        <v>200000</v>
      </c>
      <c r="I80" s="30"/>
      <c r="N80" s="546"/>
      <c r="O80" s="546"/>
      <c r="P80" s="546"/>
    </row>
    <row r="81" spans="1:16" s="231" customFormat="1" x14ac:dyDescent="0.25">
      <c r="A81" s="44">
        <v>26102</v>
      </c>
      <c r="B81" s="3" t="s">
        <v>67</v>
      </c>
      <c r="C81" s="48">
        <f t="shared" si="4"/>
        <v>0</v>
      </c>
      <c r="D81" s="32">
        <v>0</v>
      </c>
      <c r="E81" s="32">
        <v>0</v>
      </c>
      <c r="F81" s="32">
        <v>0</v>
      </c>
      <c r="G81" s="392">
        <v>0</v>
      </c>
      <c r="H81" s="393"/>
      <c r="I81" s="30"/>
      <c r="N81" s="546"/>
      <c r="O81" s="546"/>
      <c r="P81" s="546"/>
    </row>
    <row r="82" spans="1:16" s="231" customFormat="1" x14ac:dyDescent="0.25">
      <c r="A82" s="44">
        <v>27101</v>
      </c>
      <c r="B82" s="3" t="s">
        <v>68</v>
      </c>
      <c r="C82" s="48">
        <f t="shared" si="4"/>
        <v>5180000</v>
      </c>
      <c r="D82" s="32">
        <v>0</v>
      </c>
      <c r="E82" s="32">
        <v>0</v>
      </c>
      <c r="F82" s="32">
        <v>74000</v>
      </c>
      <c r="G82" s="392">
        <v>106000</v>
      </c>
      <c r="H82" s="393">
        <v>5000000</v>
      </c>
      <c r="I82" s="30"/>
      <c r="N82" s="546"/>
      <c r="O82" s="546"/>
      <c r="P82" s="546"/>
    </row>
    <row r="83" spans="1:16" s="231" customFormat="1" x14ac:dyDescent="0.25">
      <c r="A83" s="44">
        <v>27301</v>
      </c>
      <c r="B83" s="3" t="s">
        <v>69</v>
      </c>
      <c r="C83" s="48">
        <f t="shared" si="4"/>
        <v>2190000</v>
      </c>
      <c r="D83" s="32">
        <v>0</v>
      </c>
      <c r="E83" s="32">
        <v>0</v>
      </c>
      <c r="F83" s="32">
        <v>0</v>
      </c>
      <c r="G83" s="392">
        <v>190000</v>
      </c>
      <c r="H83" s="393">
        <v>2000000</v>
      </c>
      <c r="I83" s="30"/>
      <c r="N83" s="546"/>
      <c r="O83" s="546"/>
      <c r="P83" s="546"/>
    </row>
    <row r="84" spans="1:16" s="231" customFormat="1" x14ac:dyDescent="0.25">
      <c r="A84" s="44">
        <v>27401</v>
      </c>
      <c r="B84" s="3" t="s">
        <v>70</v>
      </c>
      <c r="C84" s="48">
        <f t="shared" si="4"/>
        <v>0</v>
      </c>
      <c r="D84" s="32">
        <v>0</v>
      </c>
      <c r="E84" s="32">
        <v>0</v>
      </c>
      <c r="F84" s="32">
        <v>0</v>
      </c>
      <c r="G84" s="392">
        <v>0</v>
      </c>
      <c r="H84" s="393"/>
      <c r="I84" s="30"/>
      <c r="N84" s="546"/>
      <c r="O84" s="546"/>
      <c r="P84" s="546"/>
    </row>
    <row r="85" spans="1:16" s="231" customFormat="1" x14ac:dyDescent="0.25">
      <c r="A85" s="44">
        <v>29101</v>
      </c>
      <c r="B85" s="3" t="s">
        <v>71</v>
      </c>
      <c r="C85" s="48">
        <f t="shared" si="4"/>
        <v>13000</v>
      </c>
      <c r="D85" s="32">
        <v>0</v>
      </c>
      <c r="E85" s="32">
        <v>0</v>
      </c>
      <c r="F85" s="32">
        <v>13000</v>
      </c>
      <c r="G85" s="392">
        <v>0</v>
      </c>
      <c r="H85" s="393"/>
      <c r="I85" s="30"/>
      <c r="N85" s="546"/>
      <c r="O85" s="546"/>
      <c r="P85" s="546"/>
    </row>
    <row r="86" spans="1:16" s="231" customFormat="1" x14ac:dyDescent="0.25">
      <c r="A86" s="44">
        <v>29201</v>
      </c>
      <c r="B86" s="3" t="s">
        <v>72</v>
      </c>
      <c r="C86" s="48">
        <f t="shared" si="4"/>
        <v>0</v>
      </c>
      <c r="D86" s="32">
        <v>0</v>
      </c>
      <c r="E86" s="32">
        <v>0</v>
      </c>
      <c r="F86" s="32">
        <v>0</v>
      </c>
      <c r="G86" s="392">
        <v>0</v>
      </c>
      <c r="H86" s="393"/>
      <c r="I86" s="30"/>
      <c r="N86" s="546"/>
      <c r="O86" s="546"/>
      <c r="P86" s="546"/>
    </row>
    <row r="87" spans="1:16" s="231" customFormat="1" ht="23.25" x14ac:dyDescent="0.25">
      <c r="A87" s="44">
        <v>29401</v>
      </c>
      <c r="B87" s="52" t="s">
        <v>73</v>
      </c>
      <c r="C87" s="48">
        <f t="shared" si="4"/>
        <v>0</v>
      </c>
      <c r="D87" s="32">
        <v>0</v>
      </c>
      <c r="E87" s="32">
        <v>0</v>
      </c>
      <c r="F87" s="32">
        <v>0</v>
      </c>
      <c r="G87" s="392">
        <v>0</v>
      </c>
      <c r="H87" s="393"/>
      <c r="I87" s="30"/>
      <c r="N87" s="546"/>
      <c r="O87" s="546"/>
      <c r="P87" s="546"/>
    </row>
    <row r="88" spans="1:16" s="231" customFormat="1" x14ac:dyDescent="0.25">
      <c r="A88" s="44">
        <v>29801</v>
      </c>
      <c r="B88" s="3" t="s">
        <v>72</v>
      </c>
      <c r="C88" s="48">
        <f t="shared" si="4"/>
        <v>0</v>
      </c>
      <c r="D88" s="32">
        <v>0</v>
      </c>
      <c r="E88" s="32">
        <v>0</v>
      </c>
      <c r="F88" s="32">
        <v>0</v>
      </c>
      <c r="G88" s="392">
        <v>0</v>
      </c>
      <c r="H88" s="393"/>
      <c r="I88" s="30"/>
      <c r="N88" s="546"/>
      <c r="O88" s="546"/>
      <c r="P88" s="546"/>
    </row>
    <row r="89" spans="1:16" s="231" customFormat="1" ht="15.75" thickBot="1" x14ac:dyDescent="0.3">
      <c r="A89" s="45"/>
      <c r="B89" s="54"/>
      <c r="C89" s="48"/>
      <c r="D89" s="30"/>
      <c r="E89" s="30"/>
      <c r="F89" s="30"/>
      <c r="G89" s="392"/>
      <c r="H89" s="393"/>
      <c r="I89" s="30"/>
      <c r="N89" s="546"/>
      <c r="O89" s="546"/>
    </row>
    <row r="90" spans="1:16" s="231" customFormat="1" ht="15.75" thickBot="1" x14ac:dyDescent="0.3">
      <c r="A90" s="42">
        <v>3000</v>
      </c>
      <c r="B90" s="55" t="s">
        <v>41</v>
      </c>
      <c r="C90" s="34">
        <f>SUM(C91:C140)</f>
        <v>34609000</v>
      </c>
      <c r="D90" s="33">
        <f t="shared" ref="D90" si="5">SUM(D91:D140)</f>
        <v>477000</v>
      </c>
      <c r="E90" s="33">
        <f>SUM(E91:E140)</f>
        <v>12718000</v>
      </c>
      <c r="F90" s="33">
        <f t="shared" ref="F90" si="6">SUM(F91:F140)</f>
        <v>6719000</v>
      </c>
      <c r="G90" s="34">
        <f>SUM(G91:G140)</f>
        <v>1885000</v>
      </c>
      <c r="H90" s="34">
        <f>SUM(H91:H140)</f>
        <v>12810000</v>
      </c>
      <c r="I90" s="33">
        <f t="shared" ref="I90" si="7">SUM(I91:I140)</f>
        <v>0</v>
      </c>
      <c r="N90" s="546"/>
      <c r="O90" s="546"/>
    </row>
    <row r="91" spans="1:16" s="231" customFormat="1" x14ac:dyDescent="0.25">
      <c r="A91" s="46">
        <v>31101</v>
      </c>
      <c r="B91" s="57" t="s">
        <v>74</v>
      </c>
      <c r="C91" s="48">
        <f t="shared" ref="C91:C122" si="8">SUM(D91:I91)</f>
        <v>9000000</v>
      </c>
      <c r="D91" s="32">
        <v>0</v>
      </c>
      <c r="E91" s="32">
        <v>9000000</v>
      </c>
      <c r="F91" s="32">
        <v>0</v>
      </c>
      <c r="G91" s="392">
        <v>0</v>
      </c>
      <c r="H91" s="393"/>
      <c r="I91" s="30"/>
      <c r="N91" s="546"/>
    </row>
    <row r="92" spans="1:16" s="231" customFormat="1" x14ac:dyDescent="0.25">
      <c r="A92" s="46">
        <v>31201</v>
      </c>
      <c r="B92" s="57" t="s">
        <v>383</v>
      </c>
      <c r="C92" s="48">
        <f t="shared" si="8"/>
        <v>1977000</v>
      </c>
      <c r="D92" s="32">
        <v>0</v>
      </c>
      <c r="E92" s="32">
        <v>0</v>
      </c>
      <c r="F92" s="32">
        <v>1977000</v>
      </c>
      <c r="G92" s="392">
        <v>0</v>
      </c>
      <c r="H92" s="393"/>
      <c r="I92" s="30"/>
      <c r="N92" s="546"/>
    </row>
    <row r="93" spans="1:16" s="231" customFormat="1" x14ac:dyDescent="0.25">
      <c r="A93" s="2">
        <v>31301</v>
      </c>
      <c r="B93" s="51" t="s">
        <v>75</v>
      </c>
      <c r="C93" s="48">
        <f t="shared" si="8"/>
        <v>1500000</v>
      </c>
      <c r="D93" s="32">
        <v>0</v>
      </c>
      <c r="E93" s="32">
        <v>1500000</v>
      </c>
      <c r="F93" s="32">
        <v>0</v>
      </c>
      <c r="G93" s="392">
        <v>0</v>
      </c>
      <c r="H93" s="393"/>
      <c r="I93" s="30"/>
      <c r="N93" s="546"/>
    </row>
    <row r="94" spans="1:16" s="231" customFormat="1" x14ac:dyDescent="0.25">
      <c r="A94" s="2">
        <v>31401</v>
      </c>
      <c r="B94" s="51" t="s">
        <v>159</v>
      </c>
      <c r="C94" s="48">
        <f t="shared" si="8"/>
        <v>180000</v>
      </c>
      <c r="D94" s="32">
        <v>0</v>
      </c>
      <c r="E94" s="32">
        <v>180000</v>
      </c>
      <c r="F94" s="32">
        <v>0</v>
      </c>
      <c r="G94" s="392">
        <v>0</v>
      </c>
      <c r="H94" s="393"/>
      <c r="I94" s="30"/>
      <c r="N94" s="546"/>
    </row>
    <row r="95" spans="1:16" s="231" customFormat="1" x14ac:dyDescent="0.25">
      <c r="A95" s="2">
        <v>31501</v>
      </c>
      <c r="B95" s="51" t="s">
        <v>76</v>
      </c>
      <c r="C95" s="48">
        <f t="shared" si="8"/>
        <v>0</v>
      </c>
      <c r="D95" s="32">
        <v>0</v>
      </c>
      <c r="E95" s="32">
        <v>0</v>
      </c>
      <c r="F95" s="32">
        <v>0</v>
      </c>
      <c r="G95" s="392">
        <v>0</v>
      </c>
      <c r="H95" s="393"/>
      <c r="I95" s="30"/>
      <c r="N95" s="546"/>
    </row>
    <row r="96" spans="1:16" s="231" customFormat="1" x14ac:dyDescent="0.25">
      <c r="A96" s="2">
        <v>31601</v>
      </c>
      <c r="B96" s="51" t="s">
        <v>77</v>
      </c>
      <c r="C96" s="48">
        <f t="shared" si="8"/>
        <v>0</v>
      </c>
      <c r="D96" s="32">
        <v>0</v>
      </c>
      <c r="E96" s="32">
        <v>0</v>
      </c>
      <c r="F96" s="32">
        <v>0</v>
      </c>
      <c r="G96" s="392">
        <v>0</v>
      </c>
      <c r="H96" s="393"/>
      <c r="I96" s="30"/>
    </row>
    <row r="97" spans="1:9" s="231" customFormat="1" x14ac:dyDescent="0.25">
      <c r="A97" s="2">
        <v>31701</v>
      </c>
      <c r="B97" s="51" t="s">
        <v>78</v>
      </c>
      <c r="C97" s="48">
        <f t="shared" si="8"/>
        <v>21000</v>
      </c>
      <c r="D97" s="32">
        <v>0</v>
      </c>
      <c r="E97" s="32">
        <v>15000</v>
      </c>
      <c r="F97" s="32">
        <v>0</v>
      </c>
      <c r="G97" s="392">
        <v>6000</v>
      </c>
      <c r="H97" s="393"/>
      <c r="I97" s="30"/>
    </row>
    <row r="98" spans="1:9" s="231" customFormat="1" x14ac:dyDescent="0.25">
      <c r="A98" s="2">
        <v>32201</v>
      </c>
      <c r="B98" s="51" t="s">
        <v>79</v>
      </c>
      <c r="C98" s="48">
        <f t="shared" si="8"/>
        <v>48000</v>
      </c>
      <c r="D98" s="32">
        <v>8000</v>
      </c>
      <c r="E98" s="32">
        <v>0</v>
      </c>
      <c r="F98" s="32">
        <v>0</v>
      </c>
      <c r="G98" s="392">
        <v>0</v>
      </c>
      <c r="H98" s="393">
        <v>40000</v>
      </c>
      <c r="I98" s="30"/>
    </row>
    <row r="99" spans="1:9" s="231" customFormat="1" x14ac:dyDescent="0.25">
      <c r="A99" s="2">
        <v>32301</v>
      </c>
      <c r="B99" s="51" t="s">
        <v>80</v>
      </c>
      <c r="C99" s="48">
        <f t="shared" si="8"/>
        <v>411000</v>
      </c>
      <c r="D99" s="32">
        <v>106000</v>
      </c>
      <c r="E99" s="32">
        <v>15000</v>
      </c>
      <c r="F99" s="32">
        <v>60000</v>
      </c>
      <c r="G99" s="392">
        <v>30000</v>
      </c>
      <c r="H99" s="393">
        <v>200000</v>
      </c>
      <c r="I99" s="30"/>
    </row>
    <row r="100" spans="1:9" s="231" customFormat="1" x14ac:dyDescent="0.25">
      <c r="A100" s="2">
        <v>32302</v>
      </c>
      <c r="B100" s="51" t="s">
        <v>81</v>
      </c>
      <c r="C100" s="48">
        <f t="shared" si="8"/>
        <v>0</v>
      </c>
      <c r="D100" s="32">
        <v>0</v>
      </c>
      <c r="E100" s="32">
        <v>0</v>
      </c>
      <c r="F100" s="32">
        <v>0</v>
      </c>
      <c r="G100" s="392">
        <v>0</v>
      </c>
      <c r="H100" s="393"/>
      <c r="I100" s="30"/>
    </row>
    <row r="101" spans="1:9" s="231" customFormat="1" x14ac:dyDescent="0.25">
      <c r="A101" s="2">
        <v>32501</v>
      </c>
      <c r="B101" s="51" t="s">
        <v>82</v>
      </c>
      <c r="C101" s="48">
        <f t="shared" si="8"/>
        <v>5740000</v>
      </c>
      <c r="D101" s="32">
        <v>3000</v>
      </c>
      <c r="E101" s="32">
        <v>0</v>
      </c>
      <c r="F101" s="32">
        <v>21000</v>
      </c>
      <c r="G101" s="392">
        <v>716000</v>
      </c>
      <c r="H101" s="393">
        <v>5000000</v>
      </c>
      <c r="I101" s="30"/>
    </row>
    <row r="102" spans="1:9" s="231" customFormat="1" x14ac:dyDescent="0.25">
      <c r="A102" s="2">
        <v>32601</v>
      </c>
      <c r="B102" s="51" t="s">
        <v>83</v>
      </c>
      <c r="C102" s="48">
        <f t="shared" si="8"/>
        <v>16000</v>
      </c>
      <c r="D102" s="32">
        <v>0</v>
      </c>
      <c r="E102" s="32">
        <v>0</v>
      </c>
      <c r="F102" s="32">
        <v>16000</v>
      </c>
      <c r="G102" s="392">
        <v>0</v>
      </c>
      <c r="H102" s="393"/>
      <c r="I102" s="30"/>
    </row>
    <row r="103" spans="1:9" s="231" customFormat="1" x14ac:dyDescent="0.25">
      <c r="A103" s="2">
        <v>32701</v>
      </c>
      <c r="B103" s="51" t="s">
        <v>84</v>
      </c>
      <c r="C103" s="48">
        <f t="shared" si="8"/>
        <v>0</v>
      </c>
      <c r="D103" s="32">
        <v>0</v>
      </c>
      <c r="E103" s="32">
        <v>0</v>
      </c>
      <c r="F103" s="32">
        <v>0</v>
      </c>
      <c r="G103" s="392">
        <v>0</v>
      </c>
      <c r="H103" s="393"/>
      <c r="I103" s="30"/>
    </row>
    <row r="104" spans="1:9" s="231" customFormat="1" x14ac:dyDescent="0.25">
      <c r="A104" s="2">
        <v>32901</v>
      </c>
      <c r="B104" s="51" t="s">
        <v>85</v>
      </c>
      <c r="C104" s="48">
        <f t="shared" si="8"/>
        <v>0</v>
      </c>
      <c r="D104" s="32">
        <v>0</v>
      </c>
      <c r="E104" s="32">
        <v>0</v>
      </c>
      <c r="F104" s="32">
        <v>0</v>
      </c>
      <c r="G104" s="392">
        <v>0</v>
      </c>
      <c r="H104" s="393"/>
      <c r="I104" s="30"/>
    </row>
    <row r="105" spans="1:9" s="231" customFormat="1" x14ac:dyDescent="0.25">
      <c r="A105" s="2">
        <v>33101</v>
      </c>
      <c r="B105" s="51" t="s">
        <v>86</v>
      </c>
      <c r="C105" s="48">
        <f t="shared" si="8"/>
        <v>211000</v>
      </c>
      <c r="D105" s="32">
        <v>0</v>
      </c>
      <c r="E105" s="32">
        <v>211000</v>
      </c>
      <c r="F105" s="32">
        <v>0</v>
      </c>
      <c r="G105" s="392">
        <v>0</v>
      </c>
      <c r="H105" s="393"/>
      <c r="I105" s="30"/>
    </row>
    <row r="106" spans="1:9" s="231" customFormat="1" x14ac:dyDescent="0.25">
      <c r="A106" s="389">
        <v>33301</v>
      </c>
      <c r="B106" s="395" t="s">
        <v>88</v>
      </c>
      <c r="C106" s="48">
        <f t="shared" si="8"/>
        <v>423000</v>
      </c>
      <c r="D106" s="32">
        <v>0</v>
      </c>
      <c r="E106" s="32">
        <v>423000</v>
      </c>
      <c r="F106" s="32">
        <v>0</v>
      </c>
      <c r="G106" s="392">
        <v>0</v>
      </c>
      <c r="H106" s="393"/>
      <c r="I106" s="392"/>
    </row>
    <row r="107" spans="1:9" s="231" customFormat="1" x14ac:dyDescent="0.25">
      <c r="A107" s="2">
        <v>33302</v>
      </c>
      <c r="B107" s="51" t="s">
        <v>89</v>
      </c>
      <c r="C107" s="48">
        <f t="shared" si="8"/>
        <v>0</v>
      </c>
      <c r="D107" s="32">
        <v>0</v>
      </c>
      <c r="E107" s="32">
        <v>0</v>
      </c>
      <c r="F107" s="32">
        <v>0</v>
      </c>
      <c r="G107" s="392">
        <v>0</v>
      </c>
      <c r="H107" s="393"/>
      <c r="I107" s="30"/>
    </row>
    <row r="108" spans="1:9" s="231" customFormat="1" x14ac:dyDescent="0.25">
      <c r="A108" s="2">
        <v>33401</v>
      </c>
      <c r="B108" s="51" t="s">
        <v>87</v>
      </c>
      <c r="C108" s="48">
        <f t="shared" si="8"/>
        <v>0</v>
      </c>
      <c r="D108" s="32">
        <v>0</v>
      </c>
      <c r="E108" s="32">
        <v>0</v>
      </c>
      <c r="F108" s="32">
        <v>0</v>
      </c>
      <c r="G108" s="392">
        <v>0</v>
      </c>
      <c r="H108" s="393"/>
      <c r="I108" s="30"/>
    </row>
    <row r="109" spans="1:9" s="231" customFormat="1" x14ac:dyDescent="0.25">
      <c r="A109" s="2">
        <v>33501</v>
      </c>
      <c r="B109" s="51" t="s">
        <v>90</v>
      </c>
      <c r="C109" s="48">
        <f t="shared" si="8"/>
        <v>0</v>
      </c>
      <c r="D109" s="32">
        <v>0</v>
      </c>
      <c r="E109" s="32">
        <v>0</v>
      </c>
      <c r="F109" s="32">
        <v>0</v>
      </c>
      <c r="G109" s="392">
        <v>0</v>
      </c>
      <c r="H109" s="393"/>
      <c r="I109" s="30"/>
    </row>
    <row r="110" spans="1:9" s="231" customFormat="1" x14ac:dyDescent="0.25">
      <c r="A110" s="2">
        <v>33603</v>
      </c>
      <c r="B110" s="3" t="s">
        <v>91</v>
      </c>
      <c r="C110" s="48">
        <f t="shared" si="8"/>
        <v>26000</v>
      </c>
      <c r="D110" s="32">
        <v>0</v>
      </c>
      <c r="E110" s="32">
        <v>7000</v>
      </c>
      <c r="F110" s="32">
        <v>14000</v>
      </c>
      <c r="G110" s="392">
        <v>0</v>
      </c>
      <c r="H110" s="393">
        <v>5000</v>
      </c>
      <c r="I110" s="30"/>
    </row>
    <row r="111" spans="1:9" s="231" customFormat="1" x14ac:dyDescent="0.25">
      <c r="A111" s="2">
        <v>33605</v>
      </c>
      <c r="B111" s="3" t="s">
        <v>92</v>
      </c>
      <c r="C111" s="48">
        <f t="shared" si="8"/>
        <v>79000</v>
      </c>
      <c r="D111" s="32">
        <v>0</v>
      </c>
      <c r="E111" s="32">
        <v>79000</v>
      </c>
      <c r="F111" s="32">
        <v>0</v>
      </c>
      <c r="G111" s="392">
        <v>0</v>
      </c>
      <c r="H111" s="393"/>
      <c r="I111" s="30"/>
    </row>
    <row r="112" spans="1:9" s="231" customFormat="1" x14ac:dyDescent="0.25">
      <c r="A112" s="2">
        <v>33801</v>
      </c>
      <c r="B112" s="3" t="s">
        <v>93</v>
      </c>
      <c r="C112" s="48">
        <f t="shared" si="8"/>
        <v>2341000</v>
      </c>
      <c r="D112" s="32">
        <v>0</v>
      </c>
      <c r="E112" s="32">
        <v>0</v>
      </c>
      <c r="F112" s="32">
        <v>2341000</v>
      </c>
      <c r="G112" s="392">
        <v>0</v>
      </c>
      <c r="H112" s="393"/>
      <c r="I112" s="30"/>
    </row>
    <row r="113" spans="1:9" s="231" customFormat="1" x14ac:dyDescent="0.25">
      <c r="A113" s="2">
        <v>33901</v>
      </c>
      <c r="B113" s="53" t="s">
        <v>149</v>
      </c>
      <c r="C113" s="48">
        <f t="shared" si="8"/>
        <v>0</v>
      </c>
      <c r="D113" s="32">
        <v>0</v>
      </c>
      <c r="E113" s="32">
        <v>0</v>
      </c>
      <c r="F113" s="32">
        <v>0</v>
      </c>
      <c r="G113" s="392">
        <v>0</v>
      </c>
      <c r="H113" s="393"/>
      <c r="I113" s="30"/>
    </row>
    <row r="114" spans="1:9" s="231" customFormat="1" x14ac:dyDescent="0.25">
      <c r="A114" s="2">
        <v>34101</v>
      </c>
      <c r="B114" s="51" t="s">
        <v>94</v>
      </c>
      <c r="C114" s="48">
        <f t="shared" si="8"/>
        <v>53000</v>
      </c>
      <c r="D114" s="32">
        <v>0</v>
      </c>
      <c r="E114" s="32">
        <v>53000</v>
      </c>
      <c r="F114" s="32">
        <v>0</v>
      </c>
      <c r="G114" s="392">
        <v>0</v>
      </c>
      <c r="H114" s="393"/>
      <c r="I114" s="30"/>
    </row>
    <row r="115" spans="1:9" s="231" customFormat="1" x14ac:dyDescent="0.25">
      <c r="A115" s="2">
        <v>34401</v>
      </c>
      <c r="B115" s="51" t="s">
        <v>95</v>
      </c>
      <c r="C115" s="48">
        <f t="shared" si="8"/>
        <v>0</v>
      </c>
      <c r="D115" s="32">
        <v>0</v>
      </c>
      <c r="E115" s="32">
        <v>0</v>
      </c>
      <c r="F115" s="32">
        <v>0</v>
      </c>
      <c r="G115" s="392">
        <v>0</v>
      </c>
      <c r="H115" s="393"/>
      <c r="I115" s="30"/>
    </row>
    <row r="116" spans="1:9" s="231" customFormat="1" x14ac:dyDescent="0.25">
      <c r="A116" s="2">
        <v>34501</v>
      </c>
      <c r="B116" s="51" t="s">
        <v>96</v>
      </c>
      <c r="C116" s="48">
        <f t="shared" si="8"/>
        <v>0</v>
      </c>
      <c r="D116" s="32">
        <v>0</v>
      </c>
      <c r="E116" s="32">
        <v>0</v>
      </c>
      <c r="F116" s="32">
        <v>0</v>
      </c>
      <c r="G116" s="392">
        <v>0</v>
      </c>
      <c r="H116" s="393"/>
      <c r="I116" s="30"/>
    </row>
    <row r="117" spans="1:9" s="231" customFormat="1" x14ac:dyDescent="0.25">
      <c r="A117" s="2">
        <v>34701</v>
      </c>
      <c r="B117" s="51" t="s">
        <v>97</v>
      </c>
      <c r="C117" s="48">
        <f t="shared" si="8"/>
        <v>170000</v>
      </c>
      <c r="D117" s="32">
        <v>0</v>
      </c>
      <c r="E117" s="32">
        <v>11000</v>
      </c>
      <c r="F117" s="32">
        <v>0</v>
      </c>
      <c r="G117" s="392">
        <v>29000</v>
      </c>
      <c r="H117" s="393">
        <v>130000</v>
      </c>
      <c r="I117" s="30"/>
    </row>
    <row r="118" spans="1:9" s="231" customFormat="1" x14ac:dyDescent="0.25">
      <c r="A118" s="2">
        <v>35101</v>
      </c>
      <c r="B118" s="3" t="s">
        <v>98</v>
      </c>
      <c r="C118" s="48">
        <f t="shared" si="8"/>
        <v>1491000</v>
      </c>
      <c r="D118" s="32">
        <v>7000</v>
      </c>
      <c r="E118" s="32">
        <v>4000</v>
      </c>
      <c r="F118" s="32">
        <v>1473000</v>
      </c>
      <c r="G118" s="392">
        <v>7000</v>
      </c>
      <c r="H118" s="393"/>
      <c r="I118" s="30"/>
    </row>
    <row r="119" spans="1:9" s="231" customFormat="1" x14ac:dyDescent="0.25">
      <c r="A119" s="2">
        <v>35201</v>
      </c>
      <c r="B119" s="3" t="s">
        <v>99</v>
      </c>
      <c r="C119" s="48">
        <f t="shared" si="8"/>
        <v>70000</v>
      </c>
      <c r="D119" s="32">
        <v>0</v>
      </c>
      <c r="E119" s="32">
        <v>23000</v>
      </c>
      <c r="F119" s="32">
        <v>9000</v>
      </c>
      <c r="G119" s="392">
        <v>8000</v>
      </c>
      <c r="H119" s="393">
        <v>30000</v>
      </c>
      <c r="I119" s="30"/>
    </row>
    <row r="120" spans="1:9" s="231" customFormat="1" x14ac:dyDescent="0.25">
      <c r="A120" s="2">
        <v>35302</v>
      </c>
      <c r="B120" s="3" t="s">
        <v>100</v>
      </c>
      <c r="C120" s="48">
        <f t="shared" si="8"/>
        <v>32000</v>
      </c>
      <c r="D120" s="32">
        <v>0</v>
      </c>
      <c r="E120" s="32">
        <v>32000</v>
      </c>
      <c r="F120" s="32">
        <v>0</v>
      </c>
      <c r="G120" s="392">
        <v>0</v>
      </c>
      <c r="H120" s="393"/>
      <c r="I120" s="30"/>
    </row>
    <row r="121" spans="1:9" s="231" customFormat="1" x14ac:dyDescent="0.25">
      <c r="A121" s="2">
        <v>35501</v>
      </c>
      <c r="B121" s="3" t="s">
        <v>101</v>
      </c>
      <c r="C121" s="48">
        <f t="shared" si="8"/>
        <v>116000</v>
      </c>
      <c r="D121" s="32">
        <v>29000</v>
      </c>
      <c r="E121" s="32">
        <v>65000</v>
      </c>
      <c r="F121" s="32">
        <v>22000</v>
      </c>
      <c r="G121" s="392">
        <v>0</v>
      </c>
      <c r="H121" s="393"/>
      <c r="I121" s="30"/>
    </row>
    <row r="122" spans="1:9" s="231" customFormat="1" x14ac:dyDescent="0.25">
      <c r="A122" s="2">
        <v>35701</v>
      </c>
      <c r="B122" s="3" t="s">
        <v>102</v>
      </c>
      <c r="C122" s="48">
        <f t="shared" si="8"/>
        <v>190000</v>
      </c>
      <c r="D122" s="32">
        <v>0</v>
      </c>
      <c r="E122" s="32">
        <v>0</v>
      </c>
      <c r="F122" s="32">
        <v>169000</v>
      </c>
      <c r="G122" s="392">
        <v>21000</v>
      </c>
      <c r="H122" s="393"/>
      <c r="I122" s="30"/>
    </row>
    <row r="123" spans="1:9" s="231" customFormat="1" x14ac:dyDescent="0.25">
      <c r="A123" s="2">
        <v>35702</v>
      </c>
      <c r="B123" s="3" t="s">
        <v>103</v>
      </c>
      <c r="C123" s="48">
        <f t="shared" ref="C123:C154" si="9">SUM(D123:I123)</f>
        <v>0</v>
      </c>
      <c r="D123" s="32">
        <v>0</v>
      </c>
      <c r="E123" s="32">
        <v>0</v>
      </c>
      <c r="F123" s="32">
        <v>0</v>
      </c>
      <c r="G123" s="392">
        <v>0</v>
      </c>
      <c r="H123" s="393"/>
      <c r="I123" s="30"/>
    </row>
    <row r="124" spans="1:9" s="231" customFormat="1" x14ac:dyDescent="0.25">
      <c r="A124" s="2">
        <v>35801</v>
      </c>
      <c r="B124" s="3" t="s">
        <v>150</v>
      </c>
      <c r="C124" s="48">
        <f t="shared" si="9"/>
        <v>370000</v>
      </c>
      <c r="D124" s="32">
        <v>0</v>
      </c>
      <c r="E124" s="32">
        <v>0</v>
      </c>
      <c r="F124" s="32">
        <v>370000</v>
      </c>
      <c r="G124" s="392">
        <v>0</v>
      </c>
      <c r="H124" s="393"/>
      <c r="I124" s="30"/>
    </row>
    <row r="125" spans="1:9" s="231" customFormat="1" x14ac:dyDescent="0.25">
      <c r="A125" s="2">
        <v>35901</v>
      </c>
      <c r="B125" s="3" t="s">
        <v>104</v>
      </c>
      <c r="C125" s="48">
        <f t="shared" si="9"/>
        <v>232000</v>
      </c>
      <c r="D125" s="32">
        <v>0</v>
      </c>
      <c r="E125" s="32">
        <v>0</v>
      </c>
      <c r="F125" s="32">
        <v>232000</v>
      </c>
      <c r="G125" s="392">
        <v>0</v>
      </c>
      <c r="H125" s="393"/>
      <c r="I125" s="30"/>
    </row>
    <row r="126" spans="1:9" s="231" customFormat="1" ht="23.25" x14ac:dyDescent="0.25">
      <c r="A126" s="2">
        <v>36101</v>
      </c>
      <c r="B126" s="52" t="s">
        <v>105</v>
      </c>
      <c r="C126" s="48">
        <f t="shared" si="9"/>
        <v>130000</v>
      </c>
      <c r="D126" s="32">
        <v>0</v>
      </c>
      <c r="E126" s="32">
        <v>66000</v>
      </c>
      <c r="F126" s="32">
        <v>0</v>
      </c>
      <c r="G126" s="392">
        <v>29000</v>
      </c>
      <c r="H126" s="393">
        <v>35000</v>
      </c>
      <c r="I126" s="30"/>
    </row>
    <row r="127" spans="1:9" s="231" customFormat="1" ht="23.25" x14ac:dyDescent="0.25">
      <c r="A127" s="2">
        <v>36301</v>
      </c>
      <c r="B127" s="52" t="s">
        <v>151</v>
      </c>
      <c r="C127" s="48">
        <f t="shared" si="9"/>
        <v>137000</v>
      </c>
      <c r="D127" s="32">
        <v>137000</v>
      </c>
      <c r="E127" s="32">
        <v>0</v>
      </c>
      <c r="F127" s="32">
        <v>0</v>
      </c>
      <c r="G127" s="392">
        <v>0</v>
      </c>
      <c r="H127" s="393"/>
      <c r="I127" s="30"/>
    </row>
    <row r="128" spans="1:9" s="231" customFormat="1" x14ac:dyDescent="0.25">
      <c r="A128" s="2">
        <v>37101</v>
      </c>
      <c r="B128" s="3" t="s">
        <v>106</v>
      </c>
      <c r="C128" s="48">
        <f t="shared" si="9"/>
        <v>2384000</v>
      </c>
      <c r="D128" s="32">
        <v>42000</v>
      </c>
      <c r="E128" s="32">
        <v>0</v>
      </c>
      <c r="F128" s="32">
        <v>0</v>
      </c>
      <c r="G128" s="392">
        <v>592000</v>
      </c>
      <c r="H128" s="393">
        <v>1750000</v>
      </c>
      <c r="I128" s="30">
        <v>0</v>
      </c>
    </row>
    <row r="129" spans="1:9" s="231" customFormat="1" x14ac:dyDescent="0.25">
      <c r="A129" s="2">
        <v>37201</v>
      </c>
      <c r="B129" s="3" t="s">
        <v>107</v>
      </c>
      <c r="C129" s="48">
        <f t="shared" si="9"/>
        <v>217000</v>
      </c>
      <c r="D129" s="32">
        <v>0</v>
      </c>
      <c r="E129" s="32">
        <v>0</v>
      </c>
      <c r="F129" s="32">
        <v>0</v>
      </c>
      <c r="G129" s="392">
        <v>17000</v>
      </c>
      <c r="H129" s="393">
        <v>200000</v>
      </c>
      <c r="I129" s="30"/>
    </row>
    <row r="130" spans="1:9" s="231" customFormat="1" x14ac:dyDescent="0.25">
      <c r="A130" s="2">
        <v>37301</v>
      </c>
      <c r="B130" s="3" t="s">
        <v>152</v>
      </c>
      <c r="C130" s="48">
        <f t="shared" si="9"/>
        <v>400000</v>
      </c>
      <c r="D130" s="32">
        <v>0</v>
      </c>
      <c r="E130" s="32">
        <v>0</v>
      </c>
      <c r="F130" s="32">
        <v>0</v>
      </c>
      <c r="G130" s="392">
        <v>0</v>
      </c>
      <c r="H130" s="393">
        <v>400000</v>
      </c>
      <c r="I130" s="30"/>
    </row>
    <row r="131" spans="1:9" s="231" customFormat="1" x14ac:dyDescent="0.25">
      <c r="A131" s="2">
        <v>37501</v>
      </c>
      <c r="B131" s="3" t="s">
        <v>108</v>
      </c>
      <c r="C131" s="48">
        <f t="shared" si="9"/>
        <v>595000</v>
      </c>
      <c r="D131" s="32">
        <v>41000</v>
      </c>
      <c r="E131" s="32">
        <v>0</v>
      </c>
      <c r="F131" s="32">
        <v>0</v>
      </c>
      <c r="G131" s="392">
        <v>54000</v>
      </c>
      <c r="H131" s="393">
        <v>500000</v>
      </c>
      <c r="I131" s="30"/>
    </row>
    <row r="132" spans="1:9" s="231" customFormat="1" x14ac:dyDescent="0.25">
      <c r="A132" s="2">
        <v>37502</v>
      </c>
      <c r="B132" s="3" t="s">
        <v>109</v>
      </c>
      <c r="C132" s="48">
        <f t="shared" si="9"/>
        <v>12000</v>
      </c>
      <c r="D132" s="32">
        <v>12000</v>
      </c>
      <c r="E132" s="32">
        <v>0</v>
      </c>
      <c r="F132" s="32">
        <v>0</v>
      </c>
      <c r="G132" s="392">
        <v>0</v>
      </c>
      <c r="H132" s="393">
        <v>0</v>
      </c>
      <c r="I132" s="30"/>
    </row>
    <row r="133" spans="1:9" s="231" customFormat="1" x14ac:dyDescent="0.25">
      <c r="A133" s="2">
        <v>37901</v>
      </c>
      <c r="B133" s="3" t="s">
        <v>110</v>
      </c>
      <c r="C133" s="48">
        <f t="shared" si="9"/>
        <v>25000</v>
      </c>
      <c r="D133" s="32">
        <v>0</v>
      </c>
      <c r="E133" s="32">
        <v>0</v>
      </c>
      <c r="F133" s="32">
        <v>0</v>
      </c>
      <c r="G133" s="392">
        <v>5000</v>
      </c>
      <c r="H133" s="393">
        <v>20000</v>
      </c>
      <c r="I133" s="30"/>
    </row>
    <row r="134" spans="1:9" s="231" customFormat="1" x14ac:dyDescent="0.25">
      <c r="A134" s="2">
        <v>38101</v>
      </c>
      <c r="B134" s="3" t="s">
        <v>111</v>
      </c>
      <c r="C134" s="48">
        <f t="shared" si="9"/>
        <v>2264000</v>
      </c>
      <c r="D134" s="32">
        <v>43000</v>
      </c>
      <c r="E134" s="32">
        <v>0</v>
      </c>
      <c r="F134" s="32">
        <v>7000</v>
      </c>
      <c r="G134" s="392">
        <v>214000</v>
      </c>
      <c r="H134" s="393">
        <v>2000000</v>
      </c>
      <c r="I134" s="30"/>
    </row>
    <row r="135" spans="1:9" s="231" customFormat="1" x14ac:dyDescent="0.25">
      <c r="A135" s="2">
        <v>38201</v>
      </c>
      <c r="B135" s="3" t="s">
        <v>112</v>
      </c>
      <c r="C135" s="48">
        <f t="shared" si="9"/>
        <v>2190000</v>
      </c>
      <c r="D135" s="32">
        <v>44000</v>
      </c>
      <c r="E135" s="32">
        <v>0</v>
      </c>
      <c r="F135" s="32">
        <v>0</v>
      </c>
      <c r="G135" s="392">
        <v>146000</v>
      </c>
      <c r="H135" s="393">
        <v>2000000</v>
      </c>
      <c r="I135" s="30"/>
    </row>
    <row r="136" spans="1:9" s="231" customFormat="1" x14ac:dyDescent="0.25">
      <c r="A136" s="2">
        <v>38301</v>
      </c>
      <c r="B136" s="3" t="s">
        <v>113</v>
      </c>
      <c r="C136" s="48">
        <f t="shared" si="9"/>
        <v>516000</v>
      </c>
      <c r="D136" s="32">
        <v>5000</v>
      </c>
      <c r="E136" s="32">
        <v>0</v>
      </c>
      <c r="F136" s="32">
        <v>0</v>
      </c>
      <c r="G136" s="392">
        <v>11000</v>
      </c>
      <c r="H136" s="393">
        <v>500000</v>
      </c>
      <c r="I136" s="30"/>
    </row>
    <row r="137" spans="1:9" s="231" customFormat="1" x14ac:dyDescent="0.25">
      <c r="A137" s="2">
        <v>38401</v>
      </c>
      <c r="B137" s="3" t="s">
        <v>114</v>
      </c>
      <c r="C137" s="48">
        <f t="shared" si="9"/>
        <v>0</v>
      </c>
      <c r="D137" s="32">
        <v>0</v>
      </c>
      <c r="E137" s="32">
        <v>0</v>
      </c>
      <c r="F137" s="32">
        <v>0</v>
      </c>
      <c r="G137" s="392">
        <v>0</v>
      </c>
      <c r="H137" s="393"/>
      <c r="I137" s="30"/>
    </row>
    <row r="138" spans="1:9" s="231" customFormat="1" x14ac:dyDescent="0.25">
      <c r="A138" s="389">
        <v>39201</v>
      </c>
      <c r="B138" s="395" t="s">
        <v>115</v>
      </c>
      <c r="C138" s="48">
        <f t="shared" si="9"/>
        <v>1042000</v>
      </c>
      <c r="D138" s="32">
        <v>0</v>
      </c>
      <c r="E138" s="32">
        <v>1034000</v>
      </c>
      <c r="F138" s="32">
        <v>8000</v>
      </c>
      <c r="G138" s="392">
        <v>0</v>
      </c>
      <c r="H138" s="393"/>
      <c r="I138" s="392"/>
    </row>
    <row r="139" spans="1:9" s="231" customFormat="1" x14ac:dyDescent="0.25">
      <c r="A139" s="2">
        <v>39501</v>
      </c>
      <c r="B139" s="51" t="s">
        <v>153</v>
      </c>
      <c r="C139" s="48">
        <f t="shared" si="9"/>
        <v>0</v>
      </c>
      <c r="D139" s="32">
        <v>0</v>
      </c>
      <c r="E139" s="32">
        <v>0</v>
      </c>
      <c r="F139" s="32">
        <v>0</v>
      </c>
      <c r="G139" s="392">
        <v>0</v>
      </c>
      <c r="H139" s="393"/>
      <c r="I139" s="30"/>
    </row>
    <row r="140" spans="1:9" s="231" customFormat="1" x14ac:dyDescent="0.25">
      <c r="A140" s="2">
        <v>39901</v>
      </c>
      <c r="B140" s="3" t="s">
        <v>116</v>
      </c>
      <c r="C140" s="48">
        <f t="shared" si="9"/>
        <v>0</v>
      </c>
      <c r="D140" s="32">
        <v>0</v>
      </c>
      <c r="E140" s="32">
        <v>0</v>
      </c>
      <c r="F140" s="32">
        <v>0</v>
      </c>
      <c r="G140" s="392">
        <v>0</v>
      </c>
      <c r="H140" s="393"/>
      <c r="I140" s="30"/>
    </row>
    <row r="141" spans="1:9" s="231" customFormat="1" ht="15.75" thickBot="1" x14ac:dyDescent="0.3">
      <c r="A141" s="41"/>
      <c r="B141" s="58"/>
      <c r="C141" s="48"/>
      <c r="D141" s="30"/>
      <c r="E141" s="30"/>
      <c r="F141" s="30"/>
      <c r="G141" s="392"/>
      <c r="H141" s="393"/>
      <c r="I141" s="30"/>
    </row>
    <row r="142" spans="1:9" s="231" customFormat="1" ht="25.5" thickBot="1" x14ac:dyDescent="0.3">
      <c r="A142" s="42">
        <v>4000</v>
      </c>
      <c r="B142" s="55" t="s">
        <v>117</v>
      </c>
      <c r="C142" s="34">
        <f>SUM(C143:C146)</f>
        <v>15214816</v>
      </c>
      <c r="D142" s="71">
        <f t="shared" ref="D142:H142" si="10">SUM(D143:D146)</f>
        <v>0</v>
      </c>
      <c r="E142" s="34">
        <f t="shared" ref="E142:F142" si="11">SUM(E143:E146)</f>
        <v>3602000</v>
      </c>
      <c r="F142" s="33">
        <f t="shared" si="11"/>
        <v>0</v>
      </c>
      <c r="G142" s="33">
        <f t="shared" si="10"/>
        <v>11612816</v>
      </c>
      <c r="H142" s="33">
        <f t="shared" si="10"/>
        <v>0</v>
      </c>
      <c r="I142" s="71">
        <f t="shared" ref="I142" si="12">SUM(I143:I146)</f>
        <v>0</v>
      </c>
    </row>
    <row r="143" spans="1:9" s="231" customFormat="1" ht="23.25" x14ac:dyDescent="0.25">
      <c r="A143" s="43">
        <v>42401</v>
      </c>
      <c r="B143" s="59" t="s">
        <v>118</v>
      </c>
      <c r="C143" s="48">
        <f>SUM(D143:I143)</f>
        <v>0</v>
      </c>
      <c r="D143" s="30"/>
      <c r="E143" s="32">
        <v>0</v>
      </c>
      <c r="F143" s="32">
        <v>0</v>
      </c>
      <c r="G143" s="392">
        <v>0</v>
      </c>
      <c r="H143" s="393"/>
      <c r="I143" s="30"/>
    </row>
    <row r="144" spans="1:9" s="231" customFormat="1" ht="23.25" x14ac:dyDescent="0.25">
      <c r="A144" s="44">
        <v>44107</v>
      </c>
      <c r="B144" s="52" t="s">
        <v>154</v>
      </c>
      <c r="C144" s="48">
        <f>SUM(D144:I144)</f>
        <v>2958000</v>
      </c>
      <c r="D144" s="30"/>
      <c r="E144" s="32">
        <v>0</v>
      </c>
      <c r="F144" s="32">
        <v>0</v>
      </c>
      <c r="G144" s="392">
        <v>2958000</v>
      </c>
      <c r="H144" s="393"/>
      <c r="I144" s="30"/>
    </row>
    <row r="145" spans="1:9" s="231" customFormat="1" x14ac:dyDescent="0.25">
      <c r="A145" s="44">
        <v>44204</v>
      </c>
      <c r="B145" s="3" t="s">
        <v>119</v>
      </c>
      <c r="C145" s="48">
        <f>SUM(D145:I145)</f>
        <v>4754000</v>
      </c>
      <c r="D145" s="30"/>
      <c r="E145" s="32">
        <v>3602000</v>
      </c>
      <c r="F145" s="32">
        <v>0</v>
      </c>
      <c r="G145" s="392">
        <v>1152000</v>
      </c>
      <c r="H145" s="393"/>
      <c r="I145" s="30"/>
    </row>
    <row r="146" spans="1:9" s="231" customFormat="1" ht="24" thickBot="1" x14ac:dyDescent="0.3">
      <c r="A146" s="41">
        <v>49301</v>
      </c>
      <c r="B146" s="54" t="s">
        <v>120</v>
      </c>
      <c r="C146" s="48">
        <f>SUM(D146:I146)</f>
        <v>7502816</v>
      </c>
      <c r="D146" s="30"/>
      <c r="E146" s="32">
        <v>0</v>
      </c>
      <c r="F146" s="32">
        <v>0</v>
      </c>
      <c r="G146" s="392">
        <f>13734000+1620000+200000-8051184</f>
        <v>7502816</v>
      </c>
      <c r="H146" s="393"/>
      <c r="I146" s="30"/>
    </row>
    <row r="147" spans="1:9" s="231" customFormat="1" ht="15.75" thickBot="1" x14ac:dyDescent="0.3">
      <c r="A147" s="42">
        <v>5000</v>
      </c>
      <c r="B147" s="55" t="s">
        <v>121</v>
      </c>
      <c r="C147" s="34">
        <f>SUM(C148:C157)</f>
        <v>521000</v>
      </c>
      <c r="D147" s="33">
        <f t="shared" ref="D147" si="13">SUM(D148:D157)</f>
        <v>0</v>
      </c>
      <c r="E147" s="33">
        <f t="shared" ref="E147" si="14">SUM(E148:E157)</f>
        <v>75000</v>
      </c>
      <c r="F147" s="34">
        <f>SUM(F148:F157)</f>
        <v>336000</v>
      </c>
      <c r="G147" s="34">
        <f>SUM(G148:G157)</f>
        <v>110000</v>
      </c>
      <c r="H147" s="34">
        <f>SUM(H148:H157)</f>
        <v>0</v>
      </c>
      <c r="I147" s="33">
        <f t="shared" ref="I147" si="15">SUM(I148:I157)</f>
        <v>0</v>
      </c>
    </row>
    <row r="148" spans="1:9" s="231" customFormat="1" x14ac:dyDescent="0.25">
      <c r="A148" s="44">
        <v>51501</v>
      </c>
      <c r="B148" s="60" t="s">
        <v>155</v>
      </c>
      <c r="C148" s="48">
        <f t="shared" ref="C148:C157" si="16">SUM(D148:I148)</f>
        <v>164000</v>
      </c>
      <c r="D148" s="74"/>
      <c r="E148" s="32">
        <v>25000</v>
      </c>
      <c r="F148" s="32">
        <v>84000</v>
      </c>
      <c r="G148" s="392">
        <v>55000</v>
      </c>
      <c r="H148" s="393"/>
      <c r="I148" s="74"/>
    </row>
    <row r="149" spans="1:9" s="231" customFormat="1" x14ac:dyDescent="0.25">
      <c r="A149" s="44">
        <v>51101</v>
      </c>
      <c r="B149" s="60" t="s">
        <v>157</v>
      </c>
      <c r="C149" s="48">
        <f t="shared" si="16"/>
        <v>105000</v>
      </c>
      <c r="D149" s="74"/>
      <c r="E149" s="32">
        <v>50000</v>
      </c>
      <c r="F149" s="32">
        <v>0</v>
      </c>
      <c r="G149" s="392">
        <v>55000</v>
      </c>
      <c r="H149" s="393"/>
      <c r="I149" s="74"/>
    </row>
    <row r="150" spans="1:9" s="231" customFormat="1" x14ac:dyDescent="0.25">
      <c r="A150" s="44">
        <v>51901</v>
      </c>
      <c r="B150" s="60" t="s">
        <v>122</v>
      </c>
      <c r="C150" s="48">
        <f t="shared" si="16"/>
        <v>0</v>
      </c>
      <c r="D150" s="74"/>
      <c r="E150" s="32">
        <v>0</v>
      </c>
      <c r="F150" s="32">
        <v>0</v>
      </c>
      <c r="G150" s="392">
        <v>0</v>
      </c>
      <c r="H150" s="393"/>
      <c r="I150" s="74"/>
    </row>
    <row r="151" spans="1:9" s="231" customFormat="1" x14ac:dyDescent="0.25">
      <c r="A151" s="44">
        <v>51902</v>
      </c>
      <c r="B151" s="60" t="s">
        <v>123</v>
      </c>
      <c r="C151" s="48">
        <f t="shared" si="16"/>
        <v>0</v>
      </c>
      <c r="D151" s="74"/>
      <c r="E151" s="32">
        <v>0</v>
      </c>
      <c r="F151" s="32">
        <v>0</v>
      </c>
      <c r="G151" s="392">
        <v>0</v>
      </c>
      <c r="H151" s="393"/>
      <c r="I151" s="74"/>
    </row>
    <row r="152" spans="1:9" s="231" customFormat="1" x14ac:dyDescent="0.25">
      <c r="A152" s="44">
        <v>52101</v>
      </c>
      <c r="B152" s="60" t="s">
        <v>124</v>
      </c>
      <c r="C152" s="48">
        <f t="shared" si="16"/>
        <v>0</v>
      </c>
      <c r="D152" s="74"/>
      <c r="E152" s="32">
        <v>0</v>
      </c>
      <c r="F152" s="32">
        <v>0</v>
      </c>
      <c r="G152" s="392">
        <v>0</v>
      </c>
      <c r="H152" s="393"/>
      <c r="I152" s="74"/>
    </row>
    <row r="153" spans="1:9" s="231" customFormat="1" x14ac:dyDescent="0.25">
      <c r="A153" s="44">
        <v>52201</v>
      </c>
      <c r="B153" s="60" t="s">
        <v>156</v>
      </c>
      <c r="C153" s="48">
        <f t="shared" si="16"/>
        <v>0</v>
      </c>
      <c r="D153" s="74"/>
      <c r="E153" s="32">
        <v>0</v>
      </c>
      <c r="F153" s="32">
        <v>0</v>
      </c>
      <c r="G153" s="392">
        <v>0</v>
      </c>
      <c r="H153" s="393"/>
      <c r="I153" s="74"/>
    </row>
    <row r="154" spans="1:9" s="231" customFormat="1" x14ac:dyDescent="0.25">
      <c r="A154" s="44">
        <v>54101</v>
      </c>
      <c r="B154" s="61" t="s">
        <v>125</v>
      </c>
      <c r="C154" s="48">
        <f t="shared" si="16"/>
        <v>0</v>
      </c>
      <c r="D154" s="74"/>
      <c r="E154" s="32">
        <v>0</v>
      </c>
      <c r="F154" s="32">
        <v>0</v>
      </c>
      <c r="G154" s="392">
        <v>0</v>
      </c>
      <c r="H154" s="393"/>
      <c r="I154" s="74"/>
    </row>
    <row r="155" spans="1:9" s="231" customFormat="1" x14ac:dyDescent="0.25">
      <c r="A155" s="44">
        <v>56201</v>
      </c>
      <c r="B155" s="61" t="s">
        <v>126</v>
      </c>
      <c r="C155" s="48">
        <f t="shared" si="16"/>
        <v>106000</v>
      </c>
      <c r="D155" s="74"/>
      <c r="E155" s="32">
        <v>0</v>
      </c>
      <c r="F155" s="32">
        <v>106000</v>
      </c>
      <c r="G155" s="392">
        <v>0</v>
      </c>
      <c r="H155" s="393"/>
      <c r="I155" s="74"/>
    </row>
    <row r="156" spans="1:9" s="231" customFormat="1" x14ac:dyDescent="0.25">
      <c r="A156" s="44">
        <v>56701</v>
      </c>
      <c r="B156" s="60" t="s">
        <v>127</v>
      </c>
      <c r="C156" s="48">
        <f t="shared" si="16"/>
        <v>106000</v>
      </c>
      <c r="D156" s="74"/>
      <c r="E156" s="32">
        <v>0</v>
      </c>
      <c r="F156" s="32">
        <v>106000</v>
      </c>
      <c r="G156" s="392">
        <v>0</v>
      </c>
      <c r="H156" s="393"/>
      <c r="I156" s="74"/>
    </row>
    <row r="157" spans="1:9" s="231" customFormat="1" ht="15.75" thickBot="1" x14ac:dyDescent="0.3">
      <c r="A157" s="47">
        <v>56702</v>
      </c>
      <c r="B157" s="62" t="s">
        <v>128</v>
      </c>
      <c r="C157" s="48">
        <f t="shared" si="16"/>
        <v>40000</v>
      </c>
      <c r="D157" s="75"/>
      <c r="E157" s="32">
        <v>0</v>
      </c>
      <c r="F157" s="32">
        <v>40000</v>
      </c>
      <c r="G157" s="392">
        <v>0</v>
      </c>
      <c r="H157" s="413"/>
      <c r="I157" s="75"/>
    </row>
    <row r="158" spans="1:9" s="231" customFormat="1" ht="15.75" thickBot="1" x14ac:dyDescent="0.3">
      <c r="A158" s="42">
        <v>6000</v>
      </c>
      <c r="B158" s="55" t="s">
        <v>382</v>
      </c>
      <c r="C158" s="448">
        <f>SUM(C159)</f>
        <v>17917821.039999999</v>
      </c>
      <c r="D158" s="33">
        <f>SUM(D159)</f>
        <v>0</v>
      </c>
      <c r="E158" s="33">
        <f>SUM(E159)</f>
        <v>0</v>
      </c>
      <c r="F158" s="33">
        <f>SUM(F159)</f>
        <v>17917821.039999999</v>
      </c>
      <c r="G158" s="33">
        <f t="shared" ref="G158:I158" si="17">SUM(G159)</f>
        <v>0</v>
      </c>
      <c r="H158" s="33">
        <f t="shared" si="17"/>
        <v>0</v>
      </c>
      <c r="I158" s="33">
        <f t="shared" si="17"/>
        <v>0</v>
      </c>
    </row>
    <row r="159" spans="1:9" s="231" customFormat="1" ht="24" thickBot="1" x14ac:dyDescent="0.3">
      <c r="A159" s="396">
        <v>62211</v>
      </c>
      <c r="B159" s="397" t="s">
        <v>592</v>
      </c>
      <c r="C159" s="48">
        <f>SUM(D159:I159)</f>
        <v>17917821.039999999</v>
      </c>
      <c r="D159" s="398"/>
      <c r="E159" s="37"/>
      <c r="F159" s="579">
        <f>+PROY.ESP.!B8</f>
        <v>17917821.039999999</v>
      </c>
      <c r="G159" s="37">
        <f>+AR!R159</f>
        <v>0</v>
      </c>
      <c r="H159" s="502"/>
      <c r="I159" s="398"/>
    </row>
    <row r="160" spans="1:9" s="231" customFormat="1" ht="15.75" thickBot="1" x14ac:dyDescent="0.3">
      <c r="A160" s="42">
        <v>9000</v>
      </c>
      <c r="B160" s="55" t="s">
        <v>617</v>
      </c>
      <c r="C160" s="448">
        <f>SUM(C161)</f>
        <v>2300000</v>
      </c>
      <c r="D160" s="33">
        <f t="shared" ref="D160:I160" si="18">SUM(D161)</f>
        <v>0</v>
      </c>
      <c r="E160" s="33">
        <f t="shared" si="18"/>
        <v>2300000</v>
      </c>
      <c r="F160" s="33">
        <f t="shared" si="18"/>
        <v>0</v>
      </c>
      <c r="G160" s="33">
        <f t="shared" si="18"/>
        <v>0</v>
      </c>
      <c r="H160" s="33">
        <f t="shared" si="18"/>
        <v>0</v>
      </c>
      <c r="I160" s="33">
        <f t="shared" si="18"/>
        <v>0</v>
      </c>
    </row>
    <row r="161" spans="1:9" s="577" customFormat="1" x14ac:dyDescent="0.25">
      <c r="A161" s="580">
        <v>99102</v>
      </c>
      <c r="B161" s="581" t="s">
        <v>618</v>
      </c>
      <c r="C161" s="77">
        <f>SUM(D161:I161)</f>
        <v>2300000</v>
      </c>
      <c r="D161" s="582"/>
      <c r="E161" s="576">
        <v>2300000</v>
      </c>
      <c r="F161" s="576">
        <v>0</v>
      </c>
      <c r="G161" s="583">
        <v>0</v>
      </c>
      <c r="H161" s="578"/>
      <c r="I161" s="582"/>
    </row>
    <row r="162" spans="1:9" hidden="1" x14ac:dyDescent="0.25">
      <c r="C162" s="72">
        <f>+C8-C10</f>
        <v>86067637.040000007</v>
      </c>
      <c r="F162" s="386"/>
      <c r="G162" s="72"/>
      <c r="H162" s="72"/>
    </row>
    <row r="163" spans="1:9" x14ac:dyDescent="0.25">
      <c r="F163" s="386"/>
    </row>
    <row r="164" spans="1:9" x14ac:dyDescent="0.25">
      <c r="C164" s="72"/>
    </row>
    <row r="165" spans="1:9" x14ac:dyDescent="0.25">
      <c r="C165" s="72"/>
    </row>
    <row r="166" spans="1:9" x14ac:dyDescent="0.25">
      <c r="C166" s="72"/>
    </row>
  </sheetData>
  <sortState ref="A95:B143">
    <sortCondition ref="A94"/>
  </sortState>
  <mergeCells count="7">
    <mergeCell ref="A9:B9"/>
    <mergeCell ref="A3:B3"/>
    <mergeCell ref="A8:B8"/>
    <mergeCell ref="A1:I1"/>
    <mergeCell ref="A2:I2"/>
    <mergeCell ref="A4:I4"/>
    <mergeCell ref="A5:I5"/>
  </mergeCells>
  <pageMargins left="0.39370078740157483" right="0.43307086614173229" top="0.43307086614173229" bottom="0.43307086614173229" header="0.31496062992125984" footer="0.31496062992125984"/>
  <pageSetup scale="76" fitToHeight="0" orientation="landscape"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22" sqref="B22"/>
    </sheetView>
  </sheetViews>
  <sheetFormatPr baseColWidth="10" defaultRowHeight="15" x14ac:dyDescent="0.25"/>
  <cols>
    <col min="2" max="2" width="47.85546875" bestFit="1" customWidth="1"/>
    <col min="3" max="3" width="13" style="4" customWidth="1"/>
    <col min="5" max="5" width="47.85546875" bestFit="1" customWidth="1"/>
  </cols>
  <sheetData>
    <row r="1" spans="1:5" ht="18.75" x14ac:dyDescent="0.3">
      <c r="A1" s="24" t="s">
        <v>129</v>
      </c>
    </row>
    <row r="2" spans="1:5" ht="15.75" x14ac:dyDescent="0.25">
      <c r="A2" s="23" t="s">
        <v>1</v>
      </c>
    </row>
    <row r="3" spans="1:5" x14ac:dyDescent="0.25">
      <c r="A3" s="5" t="s">
        <v>2</v>
      </c>
    </row>
    <row r="5" spans="1:5" x14ac:dyDescent="0.25">
      <c r="A5" t="s">
        <v>142</v>
      </c>
    </row>
    <row r="6" spans="1:5" ht="15.75" thickBot="1" x14ac:dyDescent="0.3"/>
    <row r="7" spans="1:5" s="5" customFormat="1" ht="15.75" thickBot="1" x14ac:dyDescent="0.3">
      <c r="A7" s="600">
        <v>2016</v>
      </c>
      <c r="B7" s="601"/>
      <c r="C7" s="21"/>
      <c r="D7" s="600">
        <v>2017</v>
      </c>
      <c r="E7" s="601"/>
    </row>
    <row r="8" spans="1:5" ht="15.75" thickBot="1" x14ac:dyDescent="0.3">
      <c r="A8" s="7" t="s">
        <v>130</v>
      </c>
      <c r="B8" s="8" t="s">
        <v>131</v>
      </c>
      <c r="C8" s="21"/>
      <c r="D8" s="8" t="s">
        <v>130</v>
      </c>
      <c r="E8" s="22" t="s">
        <v>131</v>
      </c>
    </row>
    <row r="9" spans="1:5" ht="6" customHeight="1" thickBot="1" x14ac:dyDescent="0.3">
      <c r="A9" s="6"/>
      <c r="B9" s="5"/>
      <c r="C9" s="6"/>
      <c r="D9" s="6"/>
      <c r="E9" s="5"/>
    </row>
    <row r="10" spans="1:5" x14ac:dyDescent="0.25">
      <c r="A10" s="11">
        <v>14101</v>
      </c>
      <c r="B10" s="15" t="s">
        <v>140</v>
      </c>
      <c r="C10" s="11" t="s">
        <v>135</v>
      </c>
      <c r="D10" s="19">
        <v>14109</v>
      </c>
      <c r="E10" s="9" t="s">
        <v>132</v>
      </c>
    </row>
    <row r="11" spans="1:5" x14ac:dyDescent="0.25">
      <c r="A11" s="12">
        <v>14105</v>
      </c>
      <c r="B11" s="16" t="s">
        <v>133</v>
      </c>
      <c r="C11" s="12" t="s">
        <v>135</v>
      </c>
      <c r="D11" s="20">
        <v>14110</v>
      </c>
      <c r="E11" s="10" t="s">
        <v>141</v>
      </c>
    </row>
    <row r="12" spans="1:5" x14ac:dyDescent="0.25">
      <c r="A12" s="12">
        <v>14301</v>
      </c>
      <c r="B12" s="16" t="s">
        <v>134</v>
      </c>
      <c r="C12" s="12" t="s">
        <v>135</v>
      </c>
      <c r="D12" s="20">
        <v>14303</v>
      </c>
      <c r="E12" s="10" t="s">
        <v>134</v>
      </c>
    </row>
    <row r="13" spans="1:5" x14ac:dyDescent="0.25">
      <c r="A13" s="12">
        <v>14401</v>
      </c>
      <c r="B13" s="16" t="s">
        <v>136</v>
      </c>
      <c r="C13" s="12" t="s">
        <v>135</v>
      </c>
      <c r="D13" s="20">
        <v>14406</v>
      </c>
      <c r="E13" s="10" t="str">
        <f>+B13</f>
        <v>SEGUROS POR DEFUNCION FAMILIAR</v>
      </c>
    </row>
    <row r="14" spans="1:5" x14ac:dyDescent="0.25">
      <c r="A14" s="13">
        <v>44201</v>
      </c>
      <c r="B14" s="17" t="s">
        <v>137</v>
      </c>
      <c r="C14" s="604" t="s">
        <v>135</v>
      </c>
      <c r="D14" s="606">
        <v>44107</v>
      </c>
      <c r="E14" s="602" t="s">
        <v>139</v>
      </c>
    </row>
    <row r="15" spans="1:5" ht="15.75" thickBot="1" x14ac:dyDescent="0.3">
      <c r="A15" s="14">
        <v>44202</v>
      </c>
      <c r="B15" s="18" t="s">
        <v>138</v>
      </c>
      <c r="C15" s="605"/>
      <c r="D15" s="607"/>
      <c r="E15" s="603"/>
    </row>
    <row r="16" spans="1:5" x14ac:dyDescent="0.25">
      <c r="A16" s="4"/>
      <c r="D16" s="4"/>
    </row>
    <row r="17" spans="1:4" x14ac:dyDescent="0.25">
      <c r="A17" s="4"/>
      <c r="D17" s="4"/>
    </row>
    <row r="18" spans="1:4" x14ac:dyDescent="0.25">
      <c r="A18" s="4"/>
      <c r="D18" s="4"/>
    </row>
    <row r="19" spans="1:4" x14ac:dyDescent="0.25">
      <c r="A19" s="4"/>
      <c r="D19" s="4"/>
    </row>
    <row r="20" spans="1:4" x14ac:dyDescent="0.25">
      <c r="A20" s="4"/>
      <c r="D20" s="4"/>
    </row>
    <row r="21" spans="1:4" x14ac:dyDescent="0.25">
      <c r="A21" s="4"/>
      <c r="D21" s="4"/>
    </row>
    <row r="22" spans="1:4" x14ac:dyDescent="0.25">
      <c r="A22" s="4"/>
      <c r="D22" s="4"/>
    </row>
    <row r="23" spans="1:4" x14ac:dyDescent="0.25">
      <c r="A23" s="4"/>
    </row>
    <row r="24" spans="1:4" x14ac:dyDescent="0.25">
      <c r="A24" s="4"/>
    </row>
  </sheetData>
  <mergeCells count="5">
    <mergeCell ref="A7:B7"/>
    <mergeCell ref="D7:E7"/>
    <mergeCell ref="E14:E15"/>
    <mergeCell ref="C14:C15"/>
    <mergeCell ref="D14:D15"/>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6"/>
  <sheetViews>
    <sheetView topLeftCell="A7" workbookViewId="0">
      <pane xSplit="2" ySplit="3" topLeftCell="C46" activePane="bottomRight" state="frozen"/>
      <selection activeCell="A7" sqref="A7"/>
      <selection pane="topRight" activeCell="C7" sqref="C7"/>
      <selection pane="bottomLeft" activeCell="A10" sqref="A10"/>
      <selection pane="bottomRight" activeCell="D7" sqref="D7:E7"/>
    </sheetView>
  </sheetViews>
  <sheetFormatPr baseColWidth="10" defaultRowHeight="15" x14ac:dyDescent="0.25"/>
  <cols>
    <col min="1" max="1" width="9.42578125" customWidth="1"/>
    <col min="2" max="2" width="26.28515625" customWidth="1"/>
    <col min="3" max="3" width="13.42578125" bestFit="1" customWidth="1"/>
    <col min="4" max="5" width="12.42578125" bestFit="1" customWidth="1"/>
    <col min="6" max="6" width="13.42578125" bestFit="1" customWidth="1"/>
    <col min="7" max="8" width="12.42578125" bestFit="1" customWidth="1"/>
    <col min="9" max="9" width="14.7109375" bestFit="1" customWidth="1"/>
    <col min="10" max="10" width="11" bestFit="1" customWidth="1"/>
    <col min="11" max="11" width="12.85546875" bestFit="1" customWidth="1"/>
    <col min="12" max="13" width="12.42578125" bestFit="1" customWidth="1"/>
    <col min="14" max="14" width="11.85546875" customWidth="1"/>
    <col min="15" max="15" width="13.140625" bestFit="1" customWidth="1"/>
    <col min="16" max="17" width="14.140625" bestFit="1" customWidth="1"/>
    <col min="18" max="18" width="14.140625" customWidth="1"/>
  </cols>
  <sheetData>
    <row r="1" spans="1:19" x14ac:dyDescent="0.25">
      <c r="A1" s="597" t="s">
        <v>0</v>
      </c>
      <c r="B1" s="597"/>
      <c r="C1" s="597"/>
      <c r="D1" s="597"/>
      <c r="E1" s="597"/>
      <c r="F1" s="597"/>
      <c r="G1" s="597"/>
      <c r="H1" s="597"/>
      <c r="I1" s="597"/>
      <c r="J1" s="597"/>
      <c r="K1" s="597"/>
      <c r="L1" s="597"/>
      <c r="M1" s="597"/>
      <c r="N1" s="597"/>
    </row>
    <row r="2" spans="1:19" x14ac:dyDescent="0.25">
      <c r="A2" s="598" t="s">
        <v>1</v>
      </c>
      <c r="B2" s="598"/>
      <c r="C2" s="598"/>
      <c r="D2" s="598"/>
      <c r="E2" s="598"/>
      <c r="F2" s="598"/>
      <c r="G2" s="598"/>
      <c r="H2" s="598"/>
      <c r="I2" s="598"/>
      <c r="J2" s="598"/>
      <c r="K2" s="598"/>
      <c r="L2" s="598"/>
      <c r="M2" s="598"/>
      <c r="N2" s="598"/>
    </row>
    <row r="3" spans="1:19" x14ac:dyDescent="0.25">
      <c r="A3" s="596"/>
      <c r="B3" s="596"/>
    </row>
    <row r="4" spans="1:19" x14ac:dyDescent="0.25">
      <c r="A4" s="599" t="s">
        <v>166</v>
      </c>
      <c r="B4" s="599"/>
      <c r="C4" s="599"/>
      <c r="D4" s="599"/>
      <c r="E4" s="599"/>
      <c r="F4" s="599"/>
      <c r="G4" s="599"/>
      <c r="H4" s="599"/>
      <c r="I4" s="599"/>
      <c r="J4" s="599"/>
      <c r="K4" s="599"/>
      <c r="L4" s="599"/>
      <c r="M4" s="599"/>
      <c r="N4" s="599"/>
    </row>
    <row r="5" spans="1:19" x14ac:dyDescent="0.25">
      <c r="A5" s="599" t="s">
        <v>172</v>
      </c>
      <c r="B5" s="599"/>
      <c r="C5" s="599"/>
      <c r="D5" s="599"/>
      <c r="E5" s="599"/>
      <c r="F5" s="599"/>
      <c r="G5" s="599"/>
      <c r="H5" s="599"/>
      <c r="I5" s="599"/>
      <c r="J5" s="599"/>
      <c r="K5" s="599"/>
      <c r="L5" s="599"/>
      <c r="M5" s="599"/>
      <c r="N5" s="599"/>
    </row>
    <row r="6" spans="1:19" x14ac:dyDescent="0.25">
      <c r="A6" s="599" t="s">
        <v>158</v>
      </c>
      <c r="B6" s="599"/>
      <c r="C6" s="599"/>
      <c r="D6" s="599"/>
      <c r="E6" s="599"/>
      <c r="F6" s="599"/>
      <c r="G6" s="599"/>
      <c r="H6" s="599"/>
      <c r="I6" s="599"/>
      <c r="J6" s="599"/>
      <c r="K6" s="599"/>
      <c r="L6" s="599"/>
      <c r="M6" s="599"/>
      <c r="N6" s="599"/>
    </row>
    <row r="7" spans="1:19" ht="15.75" thickBot="1" x14ac:dyDescent="0.3">
      <c r="A7" s="1"/>
      <c r="B7" s="1"/>
      <c r="D7" s="72"/>
      <c r="E7" s="72"/>
      <c r="F7" s="72"/>
      <c r="G7" s="72"/>
      <c r="K7" s="72">
        <f>+K9-7040131.6</f>
        <v>0</v>
      </c>
    </row>
    <row r="8" spans="1:19" s="26" customFormat="1" ht="27.75" thickBot="1" x14ac:dyDescent="0.25">
      <c r="A8" s="66" t="s">
        <v>160</v>
      </c>
      <c r="B8" s="67" t="s">
        <v>3</v>
      </c>
      <c r="C8" s="68" t="s">
        <v>161</v>
      </c>
      <c r="D8" s="69" t="s">
        <v>168</v>
      </c>
      <c r="E8" s="69" t="s">
        <v>169</v>
      </c>
      <c r="F8" s="69" t="s">
        <v>170</v>
      </c>
      <c r="G8" s="69" t="s">
        <v>179</v>
      </c>
      <c r="H8" s="69" t="s">
        <v>171</v>
      </c>
      <c r="I8" s="69" t="s">
        <v>173</v>
      </c>
      <c r="J8" s="69" t="s">
        <v>174</v>
      </c>
      <c r="K8" s="69" t="s">
        <v>180</v>
      </c>
      <c r="L8" s="69" t="s">
        <v>175</v>
      </c>
      <c r="M8" s="69" t="s">
        <v>176</v>
      </c>
      <c r="N8" s="69" t="s">
        <v>177</v>
      </c>
      <c r="O8" s="25"/>
      <c r="P8" s="25" t="s">
        <v>200</v>
      </c>
      <c r="Q8" s="25" t="s">
        <v>199</v>
      </c>
      <c r="R8" s="26" t="s">
        <v>201</v>
      </c>
    </row>
    <row r="9" spans="1:19" s="82" customFormat="1" ht="15.75" thickBot="1" x14ac:dyDescent="0.3">
      <c r="A9" s="608" t="s">
        <v>165</v>
      </c>
      <c r="B9" s="609"/>
      <c r="C9" s="79">
        <f>+C11+C55+C91+C142+C147</f>
        <v>65429321.200000003</v>
      </c>
      <c r="D9" s="80">
        <f t="shared" ref="D9:N9" si="0">+D11+D55+D91+D142+D147</f>
        <v>6461750</v>
      </c>
      <c r="E9" s="80">
        <f t="shared" si="0"/>
        <v>3174060</v>
      </c>
      <c r="F9" s="80">
        <f t="shared" si="0"/>
        <v>13029380</v>
      </c>
      <c r="G9" s="80">
        <f t="shared" si="0"/>
        <v>9426228.5</v>
      </c>
      <c r="H9" s="80">
        <f t="shared" si="0"/>
        <v>4159000</v>
      </c>
      <c r="I9" s="80">
        <f t="shared" si="0"/>
        <v>13031271.1</v>
      </c>
      <c r="J9" s="80">
        <f t="shared" si="0"/>
        <v>130000</v>
      </c>
      <c r="K9" s="80">
        <f t="shared" si="0"/>
        <v>7040131.5999999996</v>
      </c>
      <c r="L9" s="80">
        <f t="shared" si="0"/>
        <v>5535000</v>
      </c>
      <c r="M9" s="80">
        <f t="shared" si="0"/>
        <v>2289500</v>
      </c>
      <c r="N9" s="80">
        <f t="shared" si="0"/>
        <v>1153000</v>
      </c>
      <c r="O9" s="81"/>
      <c r="P9" s="72">
        <v>74494580.920000002</v>
      </c>
      <c r="Q9" s="72">
        <v>18274862.960000001</v>
      </c>
      <c r="R9" s="140">
        <v>92769443.879999995</v>
      </c>
      <c r="S9" s="140" t="e">
        <f>+R9-CONCENTRADO!F8-CONCENTRADO!#REF!</f>
        <v>#REF!</v>
      </c>
    </row>
    <row r="10" spans="1:19" ht="15.75" thickBot="1" x14ac:dyDescent="0.3">
      <c r="A10" s="594"/>
      <c r="B10" s="595"/>
      <c r="S10" s="140" t="e">
        <f>+R10-CONCENTRADO!F9-CONCENTRADO!#REF!</f>
        <v>#REF!</v>
      </c>
    </row>
    <row r="11" spans="1:19" ht="15.75" thickBot="1" x14ac:dyDescent="0.3">
      <c r="A11" s="35">
        <v>1000</v>
      </c>
      <c r="B11" s="36" t="s">
        <v>4</v>
      </c>
      <c r="C11" s="33">
        <f>SUM(C12:C53)</f>
        <v>0</v>
      </c>
      <c r="D11" s="34">
        <f>SUM(D12:D53)</f>
        <v>0</v>
      </c>
      <c r="E11" s="33">
        <f>SUM(E12:E53)</f>
        <v>0</v>
      </c>
      <c r="F11" s="33">
        <f t="shared" ref="F11" si="1">SUM(F12:F53)</f>
        <v>0</v>
      </c>
      <c r="G11" s="33">
        <f t="shared" ref="G11" si="2">SUM(G12:G53)</f>
        <v>0</v>
      </c>
      <c r="H11" s="33">
        <f t="shared" ref="H11" si="3">SUM(H12:H53)</f>
        <v>0</v>
      </c>
      <c r="I11" s="33">
        <f t="shared" ref="I11" si="4">SUM(I12:I53)</f>
        <v>0</v>
      </c>
      <c r="J11" s="33">
        <f t="shared" ref="J11" si="5">SUM(J12:J53)</f>
        <v>0</v>
      </c>
      <c r="K11" s="33">
        <f t="shared" ref="K11" si="6">SUM(K12:K53)</f>
        <v>0</v>
      </c>
      <c r="L11" s="33">
        <f t="shared" ref="L11" si="7">SUM(L12:L53)</f>
        <v>0</v>
      </c>
      <c r="M11" s="33">
        <f t="shared" ref="M11" si="8">SUM(M12:M53)</f>
        <v>0</v>
      </c>
      <c r="N11" s="33">
        <f t="shared" ref="N11" si="9">SUM(N12:N53)</f>
        <v>0</v>
      </c>
      <c r="P11" s="72">
        <v>9065259.7200000007</v>
      </c>
      <c r="Q11" s="72">
        <v>4428163.9600000009</v>
      </c>
      <c r="R11" s="72">
        <v>13493423.680000002</v>
      </c>
      <c r="S11" s="140" t="e">
        <f>+R11-CONCENTRADO!F10-CONCENTRADO!#REF!</f>
        <v>#REF!</v>
      </c>
    </row>
    <row r="12" spans="1:19" x14ac:dyDescent="0.25">
      <c r="A12" s="40">
        <v>11301</v>
      </c>
      <c r="B12" s="50" t="s">
        <v>5</v>
      </c>
      <c r="C12" s="48">
        <f t="shared" ref="C12:C53" si="10">SUM(D12:N12)</f>
        <v>0</v>
      </c>
      <c r="D12" s="37"/>
      <c r="E12" s="37"/>
      <c r="F12" s="37"/>
      <c r="G12" s="37"/>
      <c r="H12" s="37"/>
      <c r="I12" s="37"/>
      <c r="J12" s="37"/>
      <c r="K12" s="37"/>
      <c r="L12" s="37"/>
      <c r="M12" s="37"/>
      <c r="N12" s="37"/>
      <c r="P12" s="72">
        <v>2250993.9700000002</v>
      </c>
      <c r="Q12" s="72">
        <v>1826429.59</v>
      </c>
      <c r="R12" s="72">
        <v>4077423.5600000005</v>
      </c>
      <c r="S12" s="140" t="e">
        <f>+R12-CONCENTRADO!G11-CONCENTRADO!#REF!</f>
        <v>#REF!</v>
      </c>
    </row>
    <row r="13" spans="1:19" x14ac:dyDescent="0.25">
      <c r="A13" s="2">
        <v>11303</v>
      </c>
      <c r="B13" s="51" t="s">
        <v>6</v>
      </c>
      <c r="C13" s="48">
        <f t="shared" si="10"/>
        <v>0</v>
      </c>
      <c r="D13" s="30"/>
      <c r="E13" s="30"/>
      <c r="F13" s="30"/>
      <c r="G13" s="30"/>
      <c r="H13" s="30"/>
      <c r="I13" s="30"/>
      <c r="J13" s="30"/>
      <c r="K13" s="30"/>
      <c r="L13" s="30"/>
      <c r="M13" s="30"/>
      <c r="N13" s="30"/>
      <c r="P13" s="72">
        <v>32630.22</v>
      </c>
      <c r="Q13" s="72">
        <v>0</v>
      </c>
      <c r="R13" s="72">
        <v>32630.22</v>
      </c>
      <c r="S13" s="140" t="e">
        <f>+R13-CONCENTRADO!G12-CONCENTRADO!#REF!</f>
        <v>#REF!</v>
      </c>
    </row>
    <row r="14" spans="1:19" x14ac:dyDescent="0.25">
      <c r="A14" s="2">
        <v>11306</v>
      </c>
      <c r="B14" s="51" t="s">
        <v>7</v>
      </c>
      <c r="C14" s="48">
        <f t="shared" si="10"/>
        <v>0</v>
      </c>
      <c r="D14" s="30"/>
      <c r="E14" s="30"/>
      <c r="F14" s="30"/>
      <c r="G14" s="30"/>
      <c r="H14" s="30"/>
      <c r="I14" s="30"/>
      <c r="J14" s="30"/>
      <c r="K14" s="30"/>
      <c r="L14" s="30"/>
      <c r="M14" s="30"/>
      <c r="N14" s="30"/>
      <c r="P14" s="72">
        <v>2435524.02</v>
      </c>
      <c r="Q14" s="72">
        <v>0</v>
      </c>
      <c r="R14" s="72">
        <v>2435524.02</v>
      </c>
      <c r="S14" s="140" t="e">
        <f>+R14-CONCENTRADO!G13-CONCENTRADO!#REF!</f>
        <v>#REF!</v>
      </c>
    </row>
    <row r="15" spans="1:19" x14ac:dyDescent="0.25">
      <c r="A15" s="2">
        <v>11307</v>
      </c>
      <c r="B15" s="51" t="s">
        <v>8</v>
      </c>
      <c r="C15" s="48">
        <f t="shared" si="10"/>
        <v>0</v>
      </c>
      <c r="D15" s="30"/>
      <c r="E15" s="30"/>
      <c r="F15" s="30"/>
      <c r="G15" s="30"/>
      <c r="H15" s="30"/>
      <c r="I15" s="30"/>
      <c r="J15" s="30"/>
      <c r="K15" s="30"/>
      <c r="L15" s="30"/>
      <c r="M15" s="30"/>
      <c r="N15" s="30"/>
      <c r="O15" s="72"/>
      <c r="P15" s="72">
        <v>1051794.21</v>
      </c>
      <c r="Q15" s="72">
        <v>0</v>
      </c>
      <c r="R15" s="72">
        <v>1051794.21</v>
      </c>
      <c r="S15" s="140" t="e">
        <f>+R15-CONCENTRADO!F14-CONCENTRADO!#REF!</f>
        <v>#REF!</v>
      </c>
    </row>
    <row r="16" spans="1:19" x14ac:dyDescent="0.25">
      <c r="A16" s="2">
        <v>11308</v>
      </c>
      <c r="B16" s="51" t="s">
        <v>9</v>
      </c>
      <c r="C16" s="48">
        <f t="shared" si="10"/>
        <v>0</v>
      </c>
      <c r="D16" s="30"/>
      <c r="E16" s="30"/>
      <c r="F16" s="30"/>
      <c r="G16" s="30"/>
      <c r="H16" s="30"/>
      <c r="I16" s="30"/>
      <c r="J16" s="30"/>
      <c r="K16" s="30"/>
      <c r="L16" s="30"/>
      <c r="M16" s="30"/>
      <c r="N16" s="30"/>
      <c r="P16" s="72">
        <v>0</v>
      </c>
      <c r="Q16" s="72">
        <v>0</v>
      </c>
      <c r="R16" s="72">
        <v>0</v>
      </c>
      <c r="S16" s="140" t="e">
        <f>+R16-CONCENTRADO!G15-CONCENTRADO!#REF!</f>
        <v>#REF!</v>
      </c>
    </row>
    <row r="17" spans="1:19" x14ac:dyDescent="0.25">
      <c r="A17" s="2">
        <v>11310</v>
      </c>
      <c r="B17" s="51" t="s">
        <v>10</v>
      </c>
      <c r="C17" s="48">
        <f t="shared" si="10"/>
        <v>0</v>
      </c>
      <c r="D17" s="30"/>
      <c r="E17" s="30"/>
      <c r="F17" s="30"/>
      <c r="G17" s="30"/>
      <c r="H17" s="30"/>
      <c r="I17" s="30"/>
      <c r="J17" s="30"/>
      <c r="K17" s="30"/>
      <c r="L17" s="30"/>
      <c r="M17" s="30"/>
      <c r="N17" s="30"/>
      <c r="P17" s="72">
        <v>701195.55</v>
      </c>
      <c r="Q17" s="72">
        <v>0</v>
      </c>
      <c r="R17" s="72">
        <v>701195.55</v>
      </c>
      <c r="S17" s="140" t="e">
        <f>+R17-CONCENTRADO!G16-CONCENTRADO!#REF!</f>
        <v>#REF!</v>
      </c>
    </row>
    <row r="18" spans="1:19" x14ac:dyDescent="0.25">
      <c r="A18" s="2">
        <v>12101</v>
      </c>
      <c r="B18" s="51" t="s">
        <v>11</v>
      </c>
      <c r="C18" s="48">
        <f t="shared" si="10"/>
        <v>0</v>
      </c>
      <c r="D18" s="30"/>
      <c r="E18" s="30"/>
      <c r="F18" s="30"/>
      <c r="G18" s="30"/>
      <c r="H18" s="30"/>
      <c r="I18" s="30"/>
      <c r="J18" s="30"/>
      <c r="K18" s="30"/>
      <c r="L18" s="30"/>
      <c r="M18" s="30"/>
      <c r="N18" s="30"/>
      <c r="P18" s="72">
        <v>57562.03</v>
      </c>
      <c r="Q18" s="72">
        <v>1426474.85</v>
      </c>
      <c r="R18" s="72">
        <v>1484036.8800000001</v>
      </c>
      <c r="S18" s="140" t="e">
        <f>+R18-CONCENTRADO!#REF!-CONCENTRADO!#REF!</f>
        <v>#REF!</v>
      </c>
    </row>
    <row r="19" spans="1:19" x14ac:dyDescent="0.25">
      <c r="A19" s="2">
        <v>12201</v>
      </c>
      <c r="B19" s="51" t="s">
        <v>12</v>
      </c>
      <c r="C19" s="48">
        <f t="shared" si="10"/>
        <v>0</v>
      </c>
      <c r="D19" s="30"/>
      <c r="E19" s="30"/>
      <c r="F19" s="30"/>
      <c r="G19" s="30"/>
      <c r="H19" s="30"/>
      <c r="I19" s="30"/>
      <c r="J19" s="30"/>
      <c r="K19" s="30"/>
      <c r="L19" s="30"/>
      <c r="M19" s="30"/>
      <c r="N19" s="30"/>
      <c r="P19" s="72">
        <v>324946.67</v>
      </c>
      <c r="Q19" s="72">
        <v>0</v>
      </c>
      <c r="R19" s="72">
        <v>324946.67</v>
      </c>
      <c r="S19" s="140" t="e">
        <f>+R19-CONCENTRADO!G17-CONCENTRADO!#REF!</f>
        <v>#REF!</v>
      </c>
    </row>
    <row r="20" spans="1:19" x14ac:dyDescent="0.25">
      <c r="A20" s="2">
        <v>12301</v>
      </c>
      <c r="B20" s="51" t="s">
        <v>13</v>
      </c>
      <c r="C20" s="48">
        <f t="shared" si="10"/>
        <v>0</v>
      </c>
      <c r="D20" s="30"/>
      <c r="E20" s="30"/>
      <c r="F20" s="30"/>
      <c r="G20" s="30"/>
      <c r="H20" s="30"/>
      <c r="I20" s="30"/>
      <c r="J20" s="30"/>
      <c r="K20" s="30"/>
      <c r="L20" s="30"/>
      <c r="M20" s="30"/>
      <c r="N20" s="30"/>
      <c r="P20" s="72">
        <v>473592.84</v>
      </c>
      <c r="Q20" s="72">
        <v>1175259.52</v>
      </c>
      <c r="R20" s="72">
        <v>1648852.36</v>
      </c>
      <c r="S20" s="140" t="e">
        <f>+R20-CONCENTRADO!G18-CONCENTRADO!#REF!</f>
        <v>#REF!</v>
      </c>
    </row>
    <row r="21" spans="1:19" ht="23.25" x14ac:dyDescent="0.25">
      <c r="A21" s="2">
        <v>13101</v>
      </c>
      <c r="B21" s="52" t="s">
        <v>14</v>
      </c>
      <c r="C21" s="48">
        <f t="shared" si="10"/>
        <v>0</v>
      </c>
      <c r="D21" s="30"/>
      <c r="E21" s="30"/>
      <c r="F21" s="30"/>
      <c r="G21" s="30"/>
      <c r="H21" s="30"/>
      <c r="I21" s="30"/>
      <c r="J21" s="30"/>
      <c r="K21" s="30"/>
      <c r="L21" s="30"/>
      <c r="M21" s="30"/>
      <c r="N21" s="30"/>
      <c r="P21" s="72">
        <v>102046.6</v>
      </c>
      <c r="Q21" s="72">
        <v>0</v>
      </c>
      <c r="R21" s="72">
        <v>102046.6</v>
      </c>
      <c r="S21" s="140" t="e">
        <f>+R21-CONCENTRADO!G19-CONCENTRADO!#REF!</f>
        <v>#REF!</v>
      </c>
    </row>
    <row r="22" spans="1:19" x14ac:dyDescent="0.25">
      <c r="A22" s="2">
        <v>13201</v>
      </c>
      <c r="B22" s="51" t="s">
        <v>15</v>
      </c>
      <c r="C22" s="48">
        <f t="shared" si="10"/>
        <v>0</v>
      </c>
      <c r="D22" s="30"/>
      <c r="E22" s="30"/>
      <c r="F22" s="30"/>
      <c r="G22" s="30"/>
      <c r="H22" s="30"/>
      <c r="I22" s="30"/>
      <c r="J22" s="30"/>
      <c r="K22" s="30"/>
      <c r="L22" s="30"/>
      <c r="M22" s="30"/>
      <c r="N22" s="30"/>
      <c r="P22" s="72">
        <v>0</v>
      </c>
      <c r="Q22" s="72">
        <v>0</v>
      </c>
      <c r="R22" s="72">
        <v>0</v>
      </c>
      <c r="S22" s="140" t="e">
        <f>+R22-CONCENTRADO!G20-CONCENTRADO!#REF!</f>
        <v>#REF!</v>
      </c>
    </row>
    <row r="23" spans="1:19" x14ac:dyDescent="0.25">
      <c r="A23" s="2">
        <v>13202</v>
      </c>
      <c r="B23" s="51" t="s">
        <v>16</v>
      </c>
      <c r="C23" s="48">
        <f t="shared" si="10"/>
        <v>0</v>
      </c>
      <c r="D23" s="30"/>
      <c r="E23" s="30"/>
      <c r="F23" s="30"/>
      <c r="G23" s="30"/>
      <c r="H23" s="30"/>
      <c r="I23" s="30"/>
      <c r="J23" s="30"/>
      <c r="K23" s="30"/>
      <c r="L23" s="30"/>
      <c r="M23" s="30"/>
      <c r="N23" s="30"/>
      <c r="P23" s="72">
        <v>0</v>
      </c>
      <c r="Q23" s="72">
        <v>0</v>
      </c>
      <c r="R23" s="72">
        <v>0</v>
      </c>
      <c r="S23" s="140" t="e">
        <f>+R23-CONCENTRADO!F21-CONCENTRADO!#REF!</f>
        <v>#REF!</v>
      </c>
    </row>
    <row r="24" spans="1:19" x14ac:dyDescent="0.25">
      <c r="A24" s="2">
        <v>13203</v>
      </c>
      <c r="B24" s="51" t="s">
        <v>17</v>
      </c>
      <c r="C24" s="48">
        <f t="shared" si="10"/>
        <v>0</v>
      </c>
      <c r="D24" s="30"/>
      <c r="E24" s="30"/>
      <c r="F24" s="30"/>
      <c r="G24" s="30"/>
      <c r="H24" s="30"/>
      <c r="I24" s="30"/>
      <c r="J24" s="30"/>
      <c r="K24" s="30"/>
      <c r="L24" s="30"/>
      <c r="M24" s="30"/>
      <c r="N24" s="30"/>
      <c r="P24" s="72">
        <v>0</v>
      </c>
      <c r="Q24" s="72">
        <v>0</v>
      </c>
      <c r="R24" s="72">
        <v>0</v>
      </c>
      <c r="S24" s="140" t="e">
        <f>+R24-CONCENTRADO!G22-CONCENTRADO!#REF!</f>
        <v>#REF!</v>
      </c>
    </row>
    <row r="25" spans="1:19" x14ac:dyDescent="0.25">
      <c r="A25" s="2">
        <v>13204</v>
      </c>
      <c r="B25" s="51" t="s">
        <v>18</v>
      </c>
      <c r="C25" s="48">
        <f t="shared" si="10"/>
        <v>0</v>
      </c>
      <c r="D25" s="30"/>
      <c r="E25" s="30"/>
      <c r="F25" s="30"/>
      <c r="G25" s="30"/>
      <c r="H25" s="30"/>
      <c r="I25" s="30"/>
      <c r="J25" s="30"/>
      <c r="K25" s="30"/>
      <c r="L25" s="30"/>
      <c r="M25" s="30"/>
      <c r="N25" s="30"/>
      <c r="P25" s="72">
        <v>0</v>
      </c>
      <c r="Q25" s="72">
        <v>0</v>
      </c>
      <c r="R25" s="72">
        <v>0</v>
      </c>
      <c r="S25" s="140" t="e">
        <f>+R25-CONCENTRADO!G23-CONCENTRADO!#REF!</f>
        <v>#REF!</v>
      </c>
    </row>
    <row r="26" spans="1:19" x14ac:dyDescent="0.25">
      <c r="A26" s="2">
        <v>13301</v>
      </c>
      <c r="B26" s="51" t="s">
        <v>19</v>
      </c>
      <c r="C26" s="48">
        <f t="shared" si="10"/>
        <v>0</v>
      </c>
      <c r="D26" s="30"/>
      <c r="E26" s="30"/>
      <c r="F26" s="30"/>
      <c r="G26" s="30"/>
      <c r="H26" s="30"/>
      <c r="I26" s="30"/>
      <c r="J26" s="30"/>
      <c r="K26" s="30"/>
      <c r="L26" s="30"/>
      <c r="M26" s="30"/>
      <c r="N26" s="30"/>
      <c r="P26" s="72">
        <v>0</v>
      </c>
      <c r="Q26" s="72">
        <v>0</v>
      </c>
      <c r="R26" s="72">
        <v>0</v>
      </c>
      <c r="S26" s="140" t="e">
        <f>+R26-CONCENTRADO!G24-CONCENTRADO!#REF!</f>
        <v>#REF!</v>
      </c>
    </row>
    <row r="27" spans="1:19" x14ac:dyDescent="0.25">
      <c r="A27" s="2">
        <v>13403</v>
      </c>
      <c r="B27" s="52" t="s">
        <v>20</v>
      </c>
      <c r="C27" s="48">
        <f t="shared" si="10"/>
        <v>0</v>
      </c>
      <c r="D27" s="30"/>
      <c r="E27" s="30"/>
      <c r="F27" s="30"/>
      <c r="G27" s="30"/>
      <c r="H27" s="30"/>
      <c r="I27" s="30"/>
      <c r="J27" s="30"/>
      <c r="K27" s="30"/>
      <c r="L27" s="30"/>
      <c r="M27" s="30"/>
      <c r="N27" s="30"/>
      <c r="P27" s="72">
        <v>0</v>
      </c>
      <c r="Q27" s="72">
        <v>0</v>
      </c>
      <c r="R27" s="72">
        <v>0</v>
      </c>
      <c r="S27" s="140" t="e">
        <f>+R27-CONCENTRADO!G25-CONCENTRADO!#REF!</f>
        <v>#REF!</v>
      </c>
    </row>
    <row r="28" spans="1:19" x14ac:dyDescent="0.25">
      <c r="A28" s="2">
        <v>14102</v>
      </c>
      <c r="B28" s="3" t="s">
        <v>21</v>
      </c>
      <c r="C28" s="48">
        <f t="shared" si="10"/>
        <v>0</v>
      </c>
      <c r="D28" s="30"/>
      <c r="E28" s="30"/>
      <c r="F28" s="30"/>
      <c r="G28" s="30"/>
      <c r="H28" s="30"/>
      <c r="I28" s="30"/>
      <c r="J28" s="30"/>
      <c r="K28" s="30"/>
      <c r="L28" s="30"/>
      <c r="M28" s="30"/>
      <c r="N28" s="30"/>
      <c r="P28" s="72">
        <v>0</v>
      </c>
      <c r="Q28" s="72">
        <v>0</v>
      </c>
      <c r="R28" s="72">
        <v>0</v>
      </c>
      <c r="S28" s="140" t="e">
        <f>+R28-CONCENTRADO!G26-CONCENTRADO!#REF!</f>
        <v>#REF!</v>
      </c>
    </row>
    <row r="29" spans="1:19" x14ac:dyDescent="0.25">
      <c r="A29" s="2">
        <v>14103</v>
      </c>
      <c r="B29" s="3" t="s">
        <v>22</v>
      </c>
      <c r="C29" s="48">
        <f t="shared" si="10"/>
        <v>0</v>
      </c>
      <c r="D29" s="30"/>
      <c r="E29" s="30"/>
      <c r="F29" s="30"/>
      <c r="G29" s="30"/>
      <c r="H29" s="30"/>
      <c r="I29" s="30"/>
      <c r="J29" s="30"/>
      <c r="K29" s="30"/>
      <c r="L29" s="30"/>
      <c r="M29" s="30"/>
      <c r="N29" s="30"/>
      <c r="P29" s="72">
        <v>0</v>
      </c>
      <c r="Q29" s="72">
        <v>0</v>
      </c>
      <c r="R29" s="72">
        <v>0</v>
      </c>
      <c r="S29" s="140" t="e">
        <f>+R29-CONCENTRADO!G27-CONCENTRADO!#REF!</f>
        <v>#REF!</v>
      </c>
    </row>
    <row r="30" spans="1:19" x14ac:dyDescent="0.25">
      <c r="A30" s="2">
        <v>14104</v>
      </c>
      <c r="B30" s="3" t="s">
        <v>145</v>
      </c>
      <c r="C30" s="48">
        <f t="shared" si="10"/>
        <v>0</v>
      </c>
      <c r="D30" s="30"/>
      <c r="E30" s="30"/>
      <c r="F30" s="30"/>
      <c r="G30" s="30"/>
      <c r="H30" s="30"/>
      <c r="I30" s="30"/>
      <c r="J30" s="30"/>
      <c r="K30" s="30"/>
      <c r="L30" s="30"/>
      <c r="M30" s="30"/>
      <c r="N30" s="30"/>
      <c r="P30" s="72">
        <v>0</v>
      </c>
      <c r="Q30" s="72">
        <v>0</v>
      </c>
      <c r="R30" s="72">
        <v>0</v>
      </c>
      <c r="S30" s="140" t="e">
        <f>+R30-CONCENTRADO!G28-CONCENTRADO!#REF!</f>
        <v>#REF!</v>
      </c>
    </row>
    <row r="31" spans="1:19" x14ac:dyDescent="0.25">
      <c r="A31" s="2">
        <f>+[1]DG!A35</f>
        <v>14106</v>
      </c>
      <c r="B31" s="3" t="s">
        <v>146</v>
      </c>
      <c r="C31" s="48">
        <f t="shared" si="10"/>
        <v>0</v>
      </c>
      <c r="D31" s="30"/>
      <c r="E31" s="30"/>
      <c r="F31" s="30"/>
      <c r="G31" s="30"/>
      <c r="H31" s="30"/>
      <c r="I31" s="30"/>
      <c r="J31" s="30"/>
      <c r="K31" s="30"/>
      <c r="L31" s="30"/>
      <c r="M31" s="30"/>
      <c r="N31" s="30"/>
      <c r="P31" s="72">
        <v>0</v>
      </c>
      <c r="Q31" s="72">
        <v>0</v>
      </c>
      <c r="R31" s="72">
        <v>0</v>
      </c>
      <c r="S31" s="140" t="e">
        <f>+R31-CONCENTRADO!F29-CONCENTRADO!#REF!</f>
        <v>#VALUE!</v>
      </c>
    </row>
    <row r="32" spans="1:19" ht="23.25" x14ac:dyDescent="0.25">
      <c r="A32" s="2">
        <f>+[1]DG!A36</f>
        <v>14107</v>
      </c>
      <c r="B32" s="53" t="s">
        <v>147</v>
      </c>
      <c r="C32" s="48">
        <f t="shared" si="10"/>
        <v>0</v>
      </c>
      <c r="D32" s="30"/>
      <c r="E32" s="30"/>
      <c r="F32" s="30"/>
      <c r="G32" s="30"/>
      <c r="H32" s="30"/>
      <c r="I32" s="30"/>
      <c r="J32" s="30"/>
      <c r="K32" s="30"/>
      <c r="L32" s="30"/>
      <c r="M32" s="30"/>
      <c r="N32" s="30"/>
      <c r="P32" s="72">
        <v>0</v>
      </c>
      <c r="Q32" s="72">
        <v>0</v>
      </c>
      <c r="R32" s="72">
        <v>0</v>
      </c>
      <c r="S32" s="140" t="e">
        <f>+R32-CONCENTRADO!G30-CONCENTRADO!#REF!</f>
        <v>#REF!</v>
      </c>
    </row>
    <row r="33" spans="1:19" x14ac:dyDescent="0.25">
      <c r="A33" s="2">
        <v>14109</v>
      </c>
      <c r="B33" s="3" t="s">
        <v>143</v>
      </c>
      <c r="C33" s="48">
        <f t="shared" si="10"/>
        <v>0</v>
      </c>
      <c r="D33" s="30"/>
      <c r="E33" s="30"/>
      <c r="F33" s="30"/>
      <c r="G33" s="30"/>
      <c r="H33" s="30"/>
      <c r="I33" s="30"/>
      <c r="J33" s="30"/>
      <c r="K33" s="30"/>
      <c r="L33" s="30"/>
      <c r="M33" s="30"/>
      <c r="N33" s="30"/>
      <c r="O33" s="73"/>
      <c r="P33" s="72">
        <v>0</v>
      </c>
      <c r="Q33" s="72">
        <v>0</v>
      </c>
      <c r="R33" s="72">
        <v>0</v>
      </c>
      <c r="S33" s="140" t="e">
        <f>+R33-CONCENTRADO!G31-CONCENTRADO!#REF!</f>
        <v>#REF!</v>
      </c>
    </row>
    <row r="34" spans="1:19" x14ac:dyDescent="0.25">
      <c r="A34" s="2">
        <v>14110</v>
      </c>
      <c r="B34" s="3" t="s">
        <v>144</v>
      </c>
      <c r="C34" s="48">
        <f t="shared" si="10"/>
        <v>0</v>
      </c>
      <c r="D34" s="30"/>
      <c r="E34" s="30"/>
      <c r="F34" s="30"/>
      <c r="G34" s="30"/>
      <c r="H34" s="30"/>
      <c r="I34" s="30"/>
      <c r="J34" s="30"/>
      <c r="K34" s="30"/>
      <c r="L34" s="30"/>
      <c r="M34" s="30"/>
      <c r="N34" s="30"/>
      <c r="P34" s="72">
        <v>0</v>
      </c>
      <c r="Q34" s="72">
        <v>0</v>
      </c>
      <c r="R34" s="72">
        <v>0</v>
      </c>
      <c r="S34" s="140" t="e">
        <f>+R34-CONCENTRADO!G32-CONCENTRADO!#REF!</f>
        <v>#REF!</v>
      </c>
    </row>
    <row r="35" spans="1:19" x14ac:dyDescent="0.25">
      <c r="A35" s="2">
        <v>14201</v>
      </c>
      <c r="B35" s="3" t="s">
        <v>23</v>
      </c>
      <c r="C35" s="48">
        <f t="shared" si="10"/>
        <v>0</v>
      </c>
      <c r="D35" s="30"/>
      <c r="E35" s="30"/>
      <c r="F35" s="30"/>
      <c r="G35" s="30"/>
      <c r="H35" s="30"/>
      <c r="I35" s="30"/>
      <c r="J35" s="30"/>
      <c r="K35" s="30"/>
      <c r="L35" s="30"/>
      <c r="M35" s="30"/>
      <c r="N35" s="30"/>
      <c r="P35" s="72">
        <v>0</v>
      </c>
      <c r="Q35" s="72">
        <v>0</v>
      </c>
      <c r="R35" s="72">
        <v>0</v>
      </c>
      <c r="S35" s="140" t="e">
        <f>+R35-CONCENTRADO!G33-CONCENTRADO!#REF!</f>
        <v>#REF!</v>
      </c>
    </row>
    <row r="36" spans="1:19" x14ac:dyDescent="0.25">
      <c r="A36" s="2">
        <v>14303</v>
      </c>
      <c r="B36" s="3" t="s">
        <v>148</v>
      </c>
      <c r="C36" s="48">
        <f t="shared" si="10"/>
        <v>0</v>
      </c>
      <c r="D36" s="30"/>
      <c r="E36" s="30"/>
      <c r="F36" s="30"/>
      <c r="G36" s="30"/>
      <c r="H36" s="30"/>
      <c r="I36" s="30"/>
      <c r="J36" s="30"/>
      <c r="K36" s="30"/>
      <c r="L36" s="30"/>
      <c r="M36" s="30"/>
      <c r="N36" s="30"/>
      <c r="P36" s="72">
        <v>0</v>
      </c>
      <c r="Q36" s="72">
        <v>0</v>
      </c>
      <c r="R36" s="72">
        <v>0</v>
      </c>
      <c r="S36" s="140" t="e">
        <f>+R36-CONCENTRADO!G34-CONCENTRADO!#REF!</f>
        <v>#REF!</v>
      </c>
    </row>
    <row r="37" spans="1:19" x14ac:dyDescent="0.25">
      <c r="A37" s="2">
        <v>14402</v>
      </c>
      <c r="B37" s="3" t="s">
        <v>25</v>
      </c>
      <c r="C37" s="48">
        <f t="shared" si="10"/>
        <v>0</v>
      </c>
      <c r="D37" s="30"/>
      <c r="E37" s="30"/>
      <c r="F37" s="30"/>
      <c r="G37" s="30"/>
      <c r="H37" s="30"/>
      <c r="I37" s="30"/>
      <c r="J37" s="30"/>
      <c r="K37" s="30"/>
      <c r="L37" s="30"/>
      <c r="M37" s="30"/>
      <c r="N37" s="30"/>
      <c r="P37" s="72">
        <v>0</v>
      </c>
      <c r="Q37" s="72">
        <v>0</v>
      </c>
      <c r="R37" s="72">
        <v>0</v>
      </c>
      <c r="S37" s="140" t="e">
        <f>+R37-CONCENTRADO!G35-CONCENTRADO!#REF!</f>
        <v>#REF!</v>
      </c>
    </row>
    <row r="38" spans="1:19" x14ac:dyDescent="0.25">
      <c r="A38" s="2">
        <v>14403</v>
      </c>
      <c r="B38" s="3" t="s">
        <v>26</v>
      </c>
      <c r="C38" s="48">
        <f t="shared" si="10"/>
        <v>0</v>
      </c>
      <c r="D38" s="30"/>
      <c r="E38" s="30"/>
      <c r="F38" s="30"/>
      <c r="G38" s="30"/>
      <c r="H38" s="30"/>
      <c r="I38" s="30"/>
      <c r="J38" s="30"/>
      <c r="K38" s="30"/>
      <c r="L38" s="30"/>
      <c r="M38" s="30"/>
      <c r="N38" s="30"/>
      <c r="P38" s="72">
        <v>1634973.61</v>
      </c>
      <c r="Q38" s="72">
        <v>0</v>
      </c>
      <c r="R38" s="72">
        <v>1634973.61</v>
      </c>
      <c r="S38" s="140" t="e">
        <f>+R38-CONCENTRADO!G36-CONCENTRADO!#REF!</f>
        <v>#REF!</v>
      </c>
    </row>
    <row r="39" spans="1:19" x14ac:dyDescent="0.25">
      <c r="A39" s="2">
        <v>14404</v>
      </c>
      <c r="B39" s="3" t="s">
        <v>27</v>
      </c>
      <c r="C39" s="48">
        <f t="shared" si="10"/>
        <v>0</v>
      </c>
      <c r="D39" s="30"/>
      <c r="E39" s="30"/>
      <c r="F39" s="30"/>
      <c r="G39" s="30"/>
      <c r="H39" s="30"/>
      <c r="I39" s="30"/>
      <c r="J39" s="30"/>
      <c r="K39" s="30"/>
      <c r="L39" s="30"/>
      <c r="M39" s="30"/>
      <c r="N39" s="30"/>
      <c r="P39" s="72">
        <v>0</v>
      </c>
      <c r="Q39" s="72">
        <v>0</v>
      </c>
      <c r="R39" s="72">
        <v>0</v>
      </c>
      <c r="S39" s="140" t="e">
        <f>+R39-CONCENTRADO!F37-CONCENTRADO!#REF!</f>
        <v>#REF!</v>
      </c>
    </row>
    <row r="40" spans="1:19" x14ac:dyDescent="0.25">
      <c r="A40" s="2">
        <v>14406</v>
      </c>
      <c r="B40" s="3" t="s">
        <v>24</v>
      </c>
      <c r="C40" s="48">
        <f t="shared" si="10"/>
        <v>0</v>
      </c>
      <c r="D40" s="30"/>
      <c r="E40" s="30"/>
      <c r="F40" s="30"/>
      <c r="G40" s="30"/>
      <c r="H40" s="30"/>
      <c r="I40" s="30"/>
      <c r="J40" s="30"/>
      <c r="K40" s="30"/>
      <c r="L40" s="30"/>
      <c r="M40" s="30"/>
      <c r="N40" s="30"/>
      <c r="P40" s="72">
        <v>0</v>
      </c>
      <c r="Q40" s="72">
        <v>0</v>
      </c>
      <c r="R40" s="72">
        <v>0</v>
      </c>
      <c r="S40" s="140" t="e">
        <f>+R40-CONCENTRADO!G38-CONCENTRADO!#REF!</f>
        <v>#REF!</v>
      </c>
    </row>
    <row r="41" spans="1:19" x14ac:dyDescent="0.25">
      <c r="A41" s="2">
        <v>15201</v>
      </c>
      <c r="B41" s="3" t="s">
        <v>28</v>
      </c>
      <c r="C41" s="48">
        <f t="shared" si="10"/>
        <v>0</v>
      </c>
      <c r="D41" s="30"/>
      <c r="E41" s="30"/>
      <c r="F41" s="30"/>
      <c r="G41" s="30"/>
      <c r="H41" s="30"/>
      <c r="I41" s="30"/>
      <c r="J41" s="30"/>
      <c r="K41" s="30"/>
      <c r="L41" s="30"/>
      <c r="M41" s="30"/>
      <c r="N41" s="30"/>
      <c r="P41" s="72">
        <v>0</v>
      </c>
      <c r="Q41" s="72">
        <v>0</v>
      </c>
      <c r="R41" s="72">
        <v>0</v>
      </c>
      <c r="S41" s="140" t="e">
        <f>+R41-CONCENTRADO!G39-CONCENTRADO!#REF!</f>
        <v>#REF!</v>
      </c>
    </row>
    <row r="42" spans="1:19" x14ac:dyDescent="0.25">
      <c r="A42" s="2">
        <v>15202</v>
      </c>
      <c r="B42" s="3" t="s">
        <v>29</v>
      </c>
      <c r="C42" s="48">
        <f t="shared" si="10"/>
        <v>0</v>
      </c>
      <c r="D42" s="30"/>
      <c r="E42" s="30"/>
      <c r="F42" s="30"/>
      <c r="G42" s="30"/>
      <c r="H42" s="30"/>
      <c r="I42" s="30"/>
      <c r="J42" s="30"/>
      <c r="K42" s="30"/>
      <c r="L42" s="30"/>
      <c r="M42" s="30"/>
      <c r="N42" s="30"/>
      <c r="P42" s="72">
        <v>0</v>
      </c>
      <c r="Q42" s="72">
        <v>0</v>
      </c>
      <c r="R42" s="72">
        <v>0</v>
      </c>
      <c r="S42" s="140" t="e">
        <f>+R42-CONCENTRADO!G40-CONCENTRADO!#REF!</f>
        <v>#REF!</v>
      </c>
    </row>
    <row r="43" spans="1:19" x14ac:dyDescent="0.25">
      <c r="A43" s="2">
        <v>15404</v>
      </c>
      <c r="B43" s="51" t="s">
        <v>30</v>
      </c>
      <c r="C43" s="48">
        <f t="shared" si="10"/>
        <v>0</v>
      </c>
      <c r="D43" s="30"/>
      <c r="E43" s="30"/>
      <c r="F43" s="30"/>
      <c r="G43" s="30"/>
      <c r="H43" s="30"/>
      <c r="I43" s="30"/>
      <c r="J43" s="30"/>
      <c r="K43" s="30"/>
      <c r="L43" s="30"/>
      <c r="M43" s="30"/>
      <c r="N43" s="30"/>
      <c r="P43" s="72">
        <v>0</v>
      </c>
      <c r="Q43" s="72">
        <v>0</v>
      </c>
      <c r="R43" s="72">
        <v>0</v>
      </c>
      <c r="S43" s="140" t="e">
        <f>+R43-CONCENTRADO!G41-CONCENTRADO!#REF!</f>
        <v>#REF!</v>
      </c>
    </row>
    <row r="44" spans="1:19" x14ac:dyDescent="0.25">
      <c r="A44" s="2">
        <v>15413</v>
      </c>
      <c r="B44" s="51" t="s">
        <v>31</v>
      </c>
      <c r="C44" s="48">
        <f t="shared" si="10"/>
        <v>0</v>
      </c>
      <c r="D44" s="30"/>
      <c r="E44" s="30"/>
      <c r="F44" s="30"/>
      <c r="G44" s="30"/>
      <c r="H44" s="30"/>
      <c r="I44" s="30"/>
      <c r="J44" s="30"/>
      <c r="K44" s="30"/>
      <c r="L44" s="30"/>
      <c r="M44" s="30"/>
      <c r="N44" s="30"/>
      <c r="P44" s="72">
        <v>0</v>
      </c>
      <c r="Q44" s="72">
        <v>0</v>
      </c>
      <c r="R44" s="72">
        <v>0</v>
      </c>
      <c r="S44" s="140" t="e">
        <f>+R44-CONCENTRADO!G42-CONCENTRADO!#REF!</f>
        <v>#REF!</v>
      </c>
    </row>
    <row r="45" spans="1:19" x14ac:dyDescent="0.25">
      <c r="A45" s="2">
        <v>15416</v>
      </c>
      <c r="B45" s="51" t="s">
        <v>32</v>
      </c>
      <c r="C45" s="48">
        <f t="shared" si="10"/>
        <v>0</v>
      </c>
      <c r="D45" s="30"/>
      <c r="E45" s="30"/>
      <c r="F45" s="30"/>
      <c r="G45" s="30"/>
      <c r="H45" s="30"/>
      <c r="I45" s="30"/>
      <c r="J45" s="30"/>
      <c r="K45" s="30"/>
      <c r="L45" s="30"/>
      <c r="M45" s="30"/>
      <c r="N45" s="30"/>
      <c r="P45" s="72">
        <v>0</v>
      </c>
      <c r="Q45" s="72">
        <v>0</v>
      </c>
      <c r="R45" s="72">
        <v>0</v>
      </c>
      <c r="S45" s="140" t="e">
        <f>+R45-CONCENTRADO!G43-CONCENTRADO!#REF!</f>
        <v>#REF!</v>
      </c>
    </row>
    <row r="46" spans="1:19" ht="23.25" x14ac:dyDescent="0.25">
      <c r="A46" s="2">
        <v>15417</v>
      </c>
      <c r="B46" s="52" t="s">
        <v>33</v>
      </c>
      <c r="C46" s="48">
        <f t="shared" si="10"/>
        <v>0</v>
      </c>
      <c r="D46" s="30"/>
      <c r="E46" s="30"/>
      <c r="F46" s="30"/>
      <c r="G46" s="30"/>
      <c r="H46" s="30"/>
      <c r="I46" s="30"/>
      <c r="J46" s="30"/>
      <c r="K46" s="30"/>
      <c r="L46" s="30"/>
      <c r="M46" s="30"/>
      <c r="N46" s="30"/>
      <c r="P46" s="72">
        <v>0</v>
      </c>
      <c r="Q46" s="72">
        <v>0</v>
      </c>
      <c r="R46" s="72">
        <v>0</v>
      </c>
      <c r="S46" s="140" t="e">
        <f>+R46-CONCENTRADO!G44-CONCENTRADO!#REF!</f>
        <v>#REF!</v>
      </c>
    </row>
    <row r="47" spans="1:19" x14ac:dyDescent="0.25">
      <c r="A47" s="2">
        <v>15419</v>
      </c>
      <c r="B47" s="52" t="s">
        <v>34</v>
      </c>
      <c r="C47" s="48">
        <f t="shared" si="10"/>
        <v>0</v>
      </c>
      <c r="D47" s="30"/>
      <c r="E47" s="30"/>
      <c r="F47" s="30"/>
      <c r="G47" s="30"/>
      <c r="H47" s="30"/>
      <c r="I47" s="30"/>
      <c r="J47" s="30"/>
      <c r="K47" s="30"/>
      <c r="L47" s="30"/>
      <c r="M47" s="30"/>
      <c r="N47" s="30"/>
      <c r="P47" s="72">
        <v>0</v>
      </c>
      <c r="Q47" s="72">
        <v>0</v>
      </c>
      <c r="R47" s="72">
        <v>0</v>
      </c>
      <c r="S47" s="140" t="e">
        <f>+R47-CONCENTRADO!F45-CONCENTRADO!#REF!</f>
        <v>#REF!</v>
      </c>
    </row>
    <row r="48" spans="1:19" ht="23.25" x14ac:dyDescent="0.25">
      <c r="A48" s="2">
        <v>15420</v>
      </c>
      <c r="B48" s="52" t="s">
        <v>35</v>
      </c>
      <c r="C48" s="48">
        <f t="shared" si="10"/>
        <v>0</v>
      </c>
      <c r="D48" s="30"/>
      <c r="E48" s="30"/>
      <c r="F48" s="30"/>
      <c r="G48" s="30"/>
      <c r="H48" s="30"/>
      <c r="I48" s="30"/>
      <c r="J48" s="30"/>
      <c r="K48" s="30"/>
      <c r="L48" s="30"/>
      <c r="M48" s="30"/>
      <c r="N48" s="30"/>
      <c r="P48" s="72">
        <v>0</v>
      </c>
      <c r="Q48" s="72">
        <v>0</v>
      </c>
      <c r="R48" s="72">
        <v>0</v>
      </c>
      <c r="S48" s="140" t="e">
        <f>+R48-CONCENTRADO!G46-CONCENTRADO!#REF!</f>
        <v>#REF!</v>
      </c>
    </row>
    <row r="49" spans="1:19" x14ac:dyDescent="0.25">
      <c r="A49" s="2">
        <v>15421</v>
      </c>
      <c r="B49" s="51" t="s">
        <v>36</v>
      </c>
      <c r="C49" s="48">
        <f t="shared" si="10"/>
        <v>0</v>
      </c>
      <c r="D49" s="30"/>
      <c r="E49" s="30"/>
      <c r="F49" s="30"/>
      <c r="G49" s="30"/>
      <c r="H49" s="30"/>
      <c r="I49" s="30"/>
      <c r="J49" s="30"/>
      <c r="K49" s="30"/>
      <c r="L49" s="30"/>
      <c r="M49" s="30"/>
      <c r="N49" s="30"/>
      <c r="P49" s="72">
        <v>0</v>
      </c>
      <c r="Q49" s="72">
        <v>0</v>
      </c>
      <c r="R49" s="72">
        <v>0</v>
      </c>
      <c r="S49" s="140" t="e">
        <f>+R49-CONCENTRADO!G47-CONCENTRADO!#REF!</f>
        <v>#REF!</v>
      </c>
    </row>
    <row r="50" spans="1:19" x14ac:dyDescent="0.25">
      <c r="A50" s="2">
        <v>15423</v>
      </c>
      <c r="B50" s="51" t="s">
        <v>37</v>
      </c>
      <c r="C50" s="48">
        <f t="shared" si="10"/>
        <v>0</v>
      </c>
      <c r="D50" s="30"/>
      <c r="E50" s="30"/>
      <c r="F50" s="30"/>
      <c r="G50" s="30"/>
      <c r="H50" s="30"/>
      <c r="I50" s="30"/>
      <c r="J50" s="30"/>
      <c r="K50" s="30"/>
      <c r="L50" s="30"/>
      <c r="M50" s="30"/>
      <c r="N50" s="30"/>
      <c r="P50" s="72">
        <v>0</v>
      </c>
      <c r="Q50" s="72">
        <v>0</v>
      </c>
      <c r="R50" s="72">
        <v>0</v>
      </c>
      <c r="S50" s="140" t="e">
        <f>+R50-CONCENTRADO!G48-CONCENTRADO!#REF!</f>
        <v>#REF!</v>
      </c>
    </row>
    <row r="51" spans="1:19" x14ac:dyDescent="0.25">
      <c r="A51" s="2">
        <v>15901</v>
      </c>
      <c r="B51" s="52" t="s">
        <v>38</v>
      </c>
      <c r="C51" s="48">
        <f t="shared" si="10"/>
        <v>0</v>
      </c>
      <c r="D51" s="30"/>
      <c r="E51" s="30"/>
      <c r="F51" s="30"/>
      <c r="G51" s="30"/>
      <c r="H51" s="30"/>
      <c r="I51" s="30"/>
      <c r="J51" s="30"/>
      <c r="K51" s="30"/>
      <c r="L51" s="30"/>
      <c r="M51" s="30"/>
      <c r="N51" s="30"/>
      <c r="P51" s="72">
        <v>0</v>
      </c>
      <c r="Q51" s="72">
        <v>0</v>
      </c>
      <c r="R51" s="72">
        <v>0</v>
      </c>
      <c r="S51" s="140" t="e">
        <f>+R51-CONCENTRADO!G49-CONCENTRADO!#REF!</f>
        <v>#REF!</v>
      </c>
    </row>
    <row r="52" spans="1:19" x14ac:dyDescent="0.25">
      <c r="A52" s="2">
        <v>17104</v>
      </c>
      <c r="B52" s="51" t="s">
        <v>39</v>
      </c>
      <c r="C52" s="48">
        <f t="shared" si="10"/>
        <v>0</v>
      </c>
      <c r="D52" s="30"/>
      <c r="E52" s="30"/>
      <c r="F52" s="30"/>
      <c r="G52" s="30"/>
      <c r="H52" s="30"/>
      <c r="I52" s="30"/>
      <c r="J52" s="30"/>
      <c r="K52" s="30"/>
      <c r="L52" s="30"/>
      <c r="M52" s="30"/>
      <c r="N52" s="30"/>
      <c r="P52" s="72">
        <v>0</v>
      </c>
      <c r="Q52" s="72">
        <v>0</v>
      </c>
      <c r="R52" s="72">
        <v>0</v>
      </c>
      <c r="S52" s="140" t="e">
        <f>+R52-CONCENTRADO!G50-CONCENTRADO!#REF!</f>
        <v>#REF!</v>
      </c>
    </row>
    <row r="53" spans="1:19" ht="23.25" x14ac:dyDescent="0.25">
      <c r="A53" s="2">
        <v>17105</v>
      </c>
      <c r="B53" s="52" t="s">
        <v>40</v>
      </c>
      <c r="C53" s="48">
        <f t="shared" si="10"/>
        <v>0</v>
      </c>
      <c r="D53" s="30"/>
      <c r="E53" s="30"/>
      <c r="F53" s="30"/>
      <c r="G53" s="30"/>
      <c r="H53" s="30"/>
      <c r="I53" s="30"/>
      <c r="J53" s="30"/>
      <c r="K53" s="30"/>
      <c r="L53" s="30"/>
      <c r="M53" s="30"/>
      <c r="N53" s="30"/>
      <c r="P53" s="72">
        <v>0</v>
      </c>
      <c r="Q53" s="72">
        <v>0</v>
      </c>
      <c r="R53" s="72">
        <v>0</v>
      </c>
      <c r="S53" s="140" t="e">
        <f>+R53-CONCENTRADO!G52-CONCENTRADO!#REF!</f>
        <v>#REF!</v>
      </c>
    </row>
    <row r="54" spans="1:19" ht="15.75" thickBot="1" x14ac:dyDescent="0.3">
      <c r="A54" s="41"/>
      <c r="B54" s="54"/>
      <c r="C54" s="49"/>
      <c r="D54" s="31"/>
      <c r="E54" s="31"/>
      <c r="F54" s="31"/>
      <c r="G54" s="31"/>
      <c r="H54" s="31"/>
      <c r="I54" s="31"/>
      <c r="J54" s="31"/>
      <c r="K54" s="31"/>
      <c r="L54" s="31"/>
      <c r="M54" s="31"/>
      <c r="N54" s="31"/>
      <c r="P54" s="72">
        <v>0</v>
      </c>
      <c r="Q54" s="72">
        <v>0</v>
      </c>
      <c r="R54" s="72">
        <v>0</v>
      </c>
      <c r="S54" s="140" t="e">
        <f>+R54-CONCENTRADO!F53-CONCENTRADO!#REF!</f>
        <v>#REF!</v>
      </c>
    </row>
    <row r="55" spans="1:19" ht="15.75" thickBot="1" x14ac:dyDescent="0.3">
      <c r="A55" s="42">
        <v>2000</v>
      </c>
      <c r="B55" s="55" t="s">
        <v>41</v>
      </c>
      <c r="C55" s="34">
        <f>SUM(C56:C89)</f>
        <v>17721850.100000001</v>
      </c>
      <c r="D55" s="33">
        <f t="shared" ref="D55:F55" si="11">SUM(D56:D89)</f>
        <v>2716900</v>
      </c>
      <c r="E55" s="33">
        <f t="shared" si="11"/>
        <v>451960</v>
      </c>
      <c r="F55" s="33">
        <f t="shared" si="11"/>
        <v>1352580</v>
      </c>
      <c r="G55" s="33">
        <f t="shared" ref="G55" si="12">SUM(G56:G89)</f>
        <v>9426228.5</v>
      </c>
      <c r="H55" s="33">
        <f t="shared" ref="H55" si="13">SUM(H56:H89)</f>
        <v>0</v>
      </c>
      <c r="I55" s="33">
        <f t="shared" ref="I55" si="14">SUM(I56:I89)</f>
        <v>0</v>
      </c>
      <c r="J55" s="33">
        <f t="shared" ref="J55" si="15">SUM(J56:J89)</f>
        <v>0</v>
      </c>
      <c r="K55" s="33">
        <f t="shared" ref="K55" si="16">SUM(K56:K89)</f>
        <v>3774181.6</v>
      </c>
      <c r="L55" s="33">
        <f t="shared" ref="L55" si="17">SUM(L56:L89)</f>
        <v>0</v>
      </c>
      <c r="M55" s="33">
        <f t="shared" ref="M55" si="18">SUM(M56:M89)</f>
        <v>0</v>
      </c>
      <c r="N55" s="33">
        <f t="shared" ref="N55" si="19">SUM(N56:N89)</f>
        <v>0</v>
      </c>
      <c r="P55" s="72">
        <v>17721850.100000001</v>
      </c>
      <c r="Q55" s="72">
        <v>4625673</v>
      </c>
      <c r="R55" s="72">
        <v>22347523.100000001</v>
      </c>
      <c r="S55" s="140" t="e">
        <f>+R55-CONCENTRADO!F54-CONCENTRADO!#REF!</f>
        <v>#REF!</v>
      </c>
    </row>
    <row r="56" spans="1:19" x14ac:dyDescent="0.25">
      <c r="A56" s="43">
        <v>21101</v>
      </c>
      <c r="B56" s="56" t="s">
        <v>42</v>
      </c>
      <c r="C56" s="48">
        <f t="shared" ref="C56:C89" si="20">SUM(D56:N56)</f>
        <v>26000</v>
      </c>
      <c r="D56" s="32">
        <v>26000</v>
      </c>
      <c r="E56" s="32"/>
      <c r="F56" s="32"/>
      <c r="G56" s="32"/>
      <c r="H56" s="32"/>
      <c r="I56" s="32"/>
      <c r="J56" s="32"/>
      <c r="K56" s="32"/>
      <c r="L56" s="32"/>
      <c r="M56" s="32"/>
      <c r="N56" s="32"/>
      <c r="P56" s="72">
        <v>26000</v>
      </c>
      <c r="Q56" s="72">
        <v>0</v>
      </c>
      <c r="R56" s="72">
        <v>26000</v>
      </c>
      <c r="S56" s="140" t="e">
        <f>+R56-CONCENTRADO!F55-CONCENTRADO!#REF!</f>
        <v>#REF!</v>
      </c>
    </row>
    <row r="57" spans="1:19" x14ac:dyDescent="0.25">
      <c r="A57" s="44">
        <v>21201</v>
      </c>
      <c r="B57" s="3" t="s">
        <v>43</v>
      </c>
      <c r="C57" s="48">
        <f t="shared" si="20"/>
        <v>0</v>
      </c>
      <c r="D57" s="30"/>
      <c r="E57" s="30"/>
      <c r="F57" s="30"/>
      <c r="G57" s="30"/>
      <c r="H57" s="30"/>
      <c r="I57" s="30"/>
      <c r="J57" s="30"/>
      <c r="K57" s="30"/>
      <c r="L57" s="30"/>
      <c r="M57" s="30"/>
      <c r="N57" s="30"/>
      <c r="P57" s="72">
        <v>0</v>
      </c>
      <c r="Q57" s="72">
        <v>0</v>
      </c>
      <c r="R57" s="72">
        <v>0</v>
      </c>
      <c r="S57" s="140" t="e">
        <f>+R57-CONCENTRADO!F56-CONCENTRADO!#REF!</f>
        <v>#REF!</v>
      </c>
    </row>
    <row r="58" spans="1:19" x14ac:dyDescent="0.25">
      <c r="A58" s="44">
        <v>21401</v>
      </c>
      <c r="B58" s="3" t="s">
        <v>44</v>
      </c>
      <c r="C58" s="48">
        <f t="shared" si="20"/>
        <v>0</v>
      </c>
      <c r="D58" s="30"/>
      <c r="E58" s="30"/>
      <c r="F58" s="30"/>
      <c r="G58" s="30"/>
      <c r="H58" s="30"/>
      <c r="I58" s="30"/>
      <c r="J58" s="30"/>
      <c r="K58" s="30"/>
      <c r="L58" s="30"/>
      <c r="M58" s="30"/>
      <c r="N58" s="30"/>
      <c r="P58" s="72">
        <v>0</v>
      </c>
      <c r="Q58" s="72">
        <v>0</v>
      </c>
      <c r="R58" s="72">
        <v>0</v>
      </c>
      <c r="S58" s="140" t="e">
        <f>+R58-CONCENTRADO!F57-CONCENTRADO!#REF!</f>
        <v>#REF!</v>
      </c>
    </row>
    <row r="59" spans="1:19" x14ac:dyDescent="0.25">
      <c r="A59" s="44">
        <v>21601</v>
      </c>
      <c r="B59" s="3" t="s">
        <v>45</v>
      </c>
      <c r="C59" s="48">
        <f t="shared" si="20"/>
        <v>0</v>
      </c>
      <c r="D59" s="30"/>
      <c r="E59" s="30"/>
      <c r="F59" s="30"/>
      <c r="G59" s="30"/>
      <c r="H59" s="30"/>
      <c r="I59" s="30"/>
      <c r="J59" s="30"/>
      <c r="K59" s="30"/>
      <c r="L59" s="30"/>
      <c r="M59" s="30"/>
      <c r="N59" s="30"/>
      <c r="P59" s="72">
        <v>0</v>
      </c>
      <c r="Q59" s="72">
        <v>0</v>
      </c>
      <c r="R59" s="72">
        <v>0</v>
      </c>
      <c r="S59" s="140" t="e">
        <f>+R59-CONCENTRADO!G58-CONCENTRADO!#REF!</f>
        <v>#REF!</v>
      </c>
    </row>
    <row r="60" spans="1:19" x14ac:dyDescent="0.25">
      <c r="A60" s="44">
        <v>22101</v>
      </c>
      <c r="B60" s="3" t="s">
        <v>46</v>
      </c>
      <c r="C60" s="48">
        <f t="shared" si="20"/>
        <v>696540</v>
      </c>
      <c r="D60" s="30"/>
      <c r="E60" s="30"/>
      <c r="F60" s="30">
        <v>696540</v>
      </c>
      <c r="G60" s="30"/>
      <c r="H60" s="30"/>
      <c r="I60" s="30"/>
      <c r="J60" s="30"/>
      <c r="K60" s="30"/>
      <c r="L60" s="29"/>
      <c r="M60" s="29"/>
      <c r="N60" s="29"/>
      <c r="P60" s="72">
        <v>696540</v>
      </c>
      <c r="Q60" s="72">
        <v>0</v>
      </c>
      <c r="R60" s="72">
        <v>696540</v>
      </c>
      <c r="S60" s="140" t="e">
        <f>+R60-CONCENTRADO!F59-CONCENTRADO!#REF!</f>
        <v>#REF!</v>
      </c>
    </row>
    <row r="61" spans="1:19" ht="45.75" x14ac:dyDescent="0.25">
      <c r="A61" s="44">
        <v>22105</v>
      </c>
      <c r="B61" s="52" t="s">
        <v>47</v>
      </c>
      <c r="C61" s="48">
        <f t="shared" si="20"/>
        <v>4758640</v>
      </c>
      <c r="D61" s="30">
        <f>2432400+34500</f>
        <v>2466900</v>
      </c>
      <c r="E61" s="30">
        <f>205940+42000+57000+20</f>
        <v>304960</v>
      </c>
      <c r="F61" s="30">
        <f>161500+316540</f>
        <v>478040</v>
      </c>
      <c r="G61" s="30"/>
      <c r="H61" s="30"/>
      <c r="I61" s="30"/>
      <c r="J61" s="30"/>
      <c r="K61" s="30">
        <v>1508740</v>
      </c>
      <c r="L61" s="30"/>
      <c r="M61" s="30"/>
      <c r="N61" s="30"/>
      <c r="P61" s="72">
        <v>4758640</v>
      </c>
      <c r="Q61" s="72">
        <v>0</v>
      </c>
      <c r="R61" s="72">
        <v>4758640</v>
      </c>
      <c r="S61" s="140" t="e">
        <f>+R61-CONCENTRADO!F60-CONCENTRADO!#REF!</f>
        <v>#REF!</v>
      </c>
    </row>
    <row r="62" spans="1:19" x14ac:dyDescent="0.25">
      <c r="A62" s="44">
        <v>22106</v>
      </c>
      <c r="B62" s="52" t="s">
        <v>48</v>
      </c>
      <c r="C62" s="48">
        <f t="shared" si="20"/>
        <v>0</v>
      </c>
      <c r="D62" s="30"/>
      <c r="E62" s="30"/>
      <c r="F62" s="30"/>
      <c r="G62" s="30"/>
      <c r="H62" s="30"/>
      <c r="I62" s="30"/>
      <c r="J62" s="30"/>
      <c r="K62" s="30"/>
      <c r="L62" s="30"/>
      <c r="M62" s="30"/>
      <c r="N62" s="30"/>
      <c r="P62" s="72">
        <v>0</v>
      </c>
      <c r="Q62" s="72">
        <v>0</v>
      </c>
      <c r="R62" s="72">
        <v>0</v>
      </c>
      <c r="S62" s="140" t="e">
        <f>+R62-CONCENTRADO!F61-CONCENTRADO!#REF!</f>
        <v>#REF!</v>
      </c>
    </row>
    <row r="63" spans="1:19" x14ac:dyDescent="0.25">
      <c r="A63" s="44">
        <v>22201</v>
      </c>
      <c r="B63" s="52" t="s">
        <v>49</v>
      </c>
      <c r="C63" s="48">
        <f t="shared" si="20"/>
        <v>0</v>
      </c>
      <c r="D63" s="30"/>
      <c r="E63" s="30"/>
      <c r="F63" s="30"/>
      <c r="G63" s="30"/>
      <c r="H63" s="30"/>
      <c r="I63" s="30"/>
      <c r="J63" s="30"/>
      <c r="K63" s="30"/>
      <c r="L63" s="30"/>
      <c r="M63" s="30"/>
      <c r="N63" s="30"/>
      <c r="P63" s="72">
        <v>0</v>
      </c>
      <c r="Q63" s="72">
        <v>0</v>
      </c>
      <c r="R63" s="72">
        <v>0</v>
      </c>
      <c r="S63" s="140" t="e">
        <f>+R63-CONCENTRADO!F62-CONCENTRADO!#REF!</f>
        <v>#REF!</v>
      </c>
    </row>
    <row r="64" spans="1:19" ht="23.25" x14ac:dyDescent="0.25">
      <c r="A64" s="44">
        <v>22301</v>
      </c>
      <c r="B64" s="52" t="s">
        <v>50</v>
      </c>
      <c r="C64" s="48">
        <f t="shared" si="20"/>
        <v>0</v>
      </c>
      <c r="D64" s="30"/>
      <c r="E64" s="30"/>
      <c r="F64" s="30"/>
      <c r="G64" s="30"/>
      <c r="H64" s="30"/>
      <c r="I64" s="30"/>
      <c r="J64" s="30"/>
      <c r="K64" s="30"/>
      <c r="L64" s="30"/>
      <c r="M64" s="30"/>
      <c r="N64" s="30"/>
      <c r="P64" s="72">
        <v>0</v>
      </c>
      <c r="Q64" s="72">
        <v>0</v>
      </c>
      <c r="R64" s="72">
        <v>0</v>
      </c>
      <c r="S64" s="140" t="e">
        <f>+R64-CONCENTRADO!F63-CONCENTRADO!#REF!</f>
        <v>#REF!</v>
      </c>
    </row>
    <row r="65" spans="1:19" x14ac:dyDescent="0.25">
      <c r="A65" s="44">
        <v>23501</v>
      </c>
      <c r="B65" s="52" t="s">
        <v>51</v>
      </c>
      <c r="C65" s="48">
        <f t="shared" si="20"/>
        <v>264000</v>
      </c>
      <c r="D65" s="30">
        <v>69000</v>
      </c>
      <c r="E65" s="30">
        <v>75000</v>
      </c>
      <c r="F65" s="30">
        <v>120000</v>
      </c>
      <c r="G65" s="30"/>
      <c r="H65" s="30"/>
      <c r="I65" s="30"/>
      <c r="J65" s="30"/>
      <c r="K65" s="30"/>
      <c r="L65" s="30"/>
      <c r="M65" s="30"/>
      <c r="N65" s="30"/>
      <c r="P65" s="72">
        <v>264000</v>
      </c>
      <c r="Q65" s="72">
        <v>0</v>
      </c>
      <c r="R65" s="72">
        <v>264000</v>
      </c>
      <c r="S65" s="140" t="e">
        <f>+R65-CONCENTRADO!F64-CONCENTRADO!#REF!</f>
        <v>#REF!</v>
      </c>
    </row>
    <row r="66" spans="1:19" x14ac:dyDescent="0.25">
      <c r="A66" s="44">
        <v>23601</v>
      </c>
      <c r="B66" s="52" t="s">
        <v>52</v>
      </c>
      <c r="C66" s="48">
        <f t="shared" si="20"/>
        <v>0</v>
      </c>
      <c r="D66" s="30"/>
      <c r="E66" s="30"/>
      <c r="F66" s="30"/>
      <c r="G66" s="30"/>
      <c r="H66" s="30"/>
      <c r="I66" s="30"/>
      <c r="J66" s="30"/>
      <c r="K66" s="30"/>
      <c r="L66" s="30"/>
      <c r="M66" s="30"/>
      <c r="N66" s="30"/>
      <c r="P66" s="72">
        <v>0</v>
      </c>
      <c r="Q66" s="72">
        <v>0</v>
      </c>
      <c r="R66" s="72">
        <v>0</v>
      </c>
      <c r="S66" s="140" t="e">
        <f>+R66-CONCENTRADO!F65-CONCENTRADO!#REF!</f>
        <v>#REF!</v>
      </c>
    </row>
    <row r="67" spans="1:19" x14ac:dyDescent="0.25">
      <c r="A67" s="44">
        <v>24201</v>
      </c>
      <c r="B67" s="52" t="s">
        <v>53</v>
      </c>
      <c r="C67" s="48">
        <f t="shared" si="20"/>
        <v>0</v>
      </c>
      <c r="D67" s="30"/>
      <c r="E67" s="30"/>
      <c r="F67" s="30"/>
      <c r="G67" s="30"/>
      <c r="H67" s="30"/>
      <c r="I67" s="30"/>
      <c r="J67" s="30"/>
      <c r="K67" s="30"/>
      <c r="L67" s="30"/>
      <c r="M67" s="30"/>
      <c r="N67" s="30"/>
      <c r="P67" s="72">
        <v>0</v>
      </c>
      <c r="Q67" s="72">
        <v>0</v>
      </c>
      <c r="R67" s="72">
        <v>0</v>
      </c>
      <c r="S67" s="140" t="e">
        <f>+R67-CONCENTRADO!F66-CONCENTRADO!#REF!</f>
        <v>#REF!</v>
      </c>
    </row>
    <row r="68" spans="1:19" x14ac:dyDescent="0.25">
      <c r="A68" s="44">
        <v>24301</v>
      </c>
      <c r="B68" s="52" t="s">
        <v>54</v>
      </c>
      <c r="C68" s="48">
        <f t="shared" si="20"/>
        <v>0</v>
      </c>
      <c r="D68" s="30"/>
      <c r="E68" s="30"/>
      <c r="F68" s="30"/>
      <c r="G68" s="30"/>
      <c r="H68" s="30"/>
      <c r="I68" s="30"/>
      <c r="J68" s="30"/>
      <c r="K68" s="30"/>
      <c r="L68" s="30"/>
      <c r="M68" s="30"/>
      <c r="N68" s="30"/>
      <c r="P68" s="72">
        <v>0</v>
      </c>
      <c r="Q68" s="72">
        <v>0</v>
      </c>
      <c r="R68" s="72">
        <v>0</v>
      </c>
      <c r="S68" s="140" t="e">
        <f>+R68-CONCENTRADO!F67-CONCENTRADO!#REF!</f>
        <v>#REF!</v>
      </c>
    </row>
    <row r="69" spans="1:19" x14ac:dyDescent="0.25">
      <c r="A69" s="44">
        <v>24401</v>
      </c>
      <c r="B69" s="52" t="s">
        <v>55</v>
      </c>
      <c r="C69" s="48">
        <f t="shared" si="20"/>
        <v>0</v>
      </c>
      <c r="D69" s="30"/>
      <c r="E69" s="30"/>
      <c r="F69" s="30"/>
      <c r="G69" s="30"/>
      <c r="H69" s="30"/>
      <c r="I69" s="30"/>
      <c r="J69" s="30"/>
      <c r="K69" s="30"/>
      <c r="L69" s="30"/>
      <c r="M69" s="30"/>
      <c r="N69" s="30"/>
      <c r="P69" s="72">
        <v>0</v>
      </c>
      <c r="Q69" s="72">
        <v>0</v>
      </c>
      <c r="R69" s="72">
        <v>0</v>
      </c>
      <c r="S69" s="140" t="e">
        <f>+R69-CONCENTRADO!F68-CONCENTRADO!#REF!</f>
        <v>#REF!</v>
      </c>
    </row>
    <row r="70" spans="1:19" x14ac:dyDescent="0.25">
      <c r="A70" s="44">
        <v>24501</v>
      </c>
      <c r="B70" s="3" t="s">
        <v>56</v>
      </c>
      <c r="C70" s="48">
        <f t="shared" si="20"/>
        <v>0</v>
      </c>
      <c r="D70" s="30"/>
      <c r="E70" s="30"/>
      <c r="F70" s="30"/>
      <c r="G70" s="30"/>
      <c r="H70" s="30"/>
      <c r="I70" s="30"/>
      <c r="J70" s="30"/>
      <c r="K70" s="30"/>
      <c r="L70" s="30"/>
      <c r="M70" s="30"/>
      <c r="N70" s="30"/>
      <c r="P70" s="72">
        <v>0</v>
      </c>
      <c r="Q70" s="72">
        <v>0</v>
      </c>
      <c r="R70" s="72">
        <v>0</v>
      </c>
      <c r="S70" s="140" t="e">
        <f>+R70-CONCENTRADO!F69-CONCENTRADO!#REF!</f>
        <v>#REF!</v>
      </c>
    </row>
    <row r="71" spans="1:19" x14ac:dyDescent="0.25">
      <c r="A71" s="44">
        <v>24601</v>
      </c>
      <c r="B71" s="3" t="s">
        <v>57</v>
      </c>
      <c r="C71" s="48">
        <f t="shared" si="20"/>
        <v>0</v>
      </c>
      <c r="D71" s="30"/>
      <c r="E71" s="30"/>
      <c r="F71" s="30"/>
      <c r="G71" s="30"/>
      <c r="H71" s="30"/>
      <c r="I71" s="30"/>
      <c r="J71" s="30"/>
      <c r="K71" s="30"/>
      <c r="L71" s="30"/>
      <c r="M71" s="30"/>
      <c r="N71" s="30"/>
      <c r="P71" s="72">
        <v>0</v>
      </c>
      <c r="Q71" s="72">
        <v>0</v>
      </c>
      <c r="R71" s="72">
        <v>0</v>
      </c>
      <c r="S71" s="140" t="e">
        <f>+R71-CONCENTRADO!F70-CONCENTRADO!#REF!</f>
        <v>#REF!</v>
      </c>
    </row>
    <row r="72" spans="1:19" x14ac:dyDescent="0.25">
      <c r="A72" s="44">
        <v>24601</v>
      </c>
      <c r="B72" s="3" t="s">
        <v>72</v>
      </c>
      <c r="C72" s="48">
        <f t="shared" si="20"/>
        <v>0</v>
      </c>
      <c r="D72" s="30"/>
      <c r="E72" s="30"/>
      <c r="F72" s="30"/>
      <c r="G72" s="30"/>
      <c r="H72" s="30"/>
      <c r="I72" s="30"/>
      <c r="J72" s="30"/>
      <c r="K72" s="30"/>
      <c r="L72" s="30"/>
      <c r="M72" s="30"/>
      <c r="N72" s="30"/>
      <c r="P72" s="72">
        <v>0</v>
      </c>
      <c r="Q72" s="72">
        <v>0</v>
      </c>
      <c r="R72" s="72">
        <v>0</v>
      </c>
      <c r="S72" s="140" t="e">
        <f>+R72-CONCENTRADO!F71-CONCENTRADO!#REF!</f>
        <v>#REF!</v>
      </c>
    </row>
    <row r="73" spans="1:19" x14ac:dyDescent="0.25">
      <c r="A73" s="44">
        <v>24701</v>
      </c>
      <c r="B73" s="3" t="s">
        <v>58</v>
      </c>
      <c r="C73" s="48">
        <f t="shared" si="20"/>
        <v>0</v>
      </c>
      <c r="D73" s="30"/>
      <c r="E73" s="30"/>
      <c r="F73" s="30"/>
      <c r="G73" s="30"/>
      <c r="H73" s="30"/>
      <c r="I73" s="30"/>
      <c r="J73" s="30"/>
      <c r="K73" s="30"/>
      <c r="L73" s="30"/>
      <c r="M73" s="30"/>
      <c r="N73" s="30"/>
      <c r="P73" s="72">
        <v>0</v>
      </c>
      <c r="Q73" s="72">
        <v>0</v>
      </c>
      <c r="R73" s="72">
        <v>0</v>
      </c>
      <c r="S73" s="140" t="e">
        <f>+R73-CONCENTRADO!F72-CONCENTRADO!#REF!</f>
        <v>#REF!</v>
      </c>
    </row>
    <row r="74" spans="1:19" x14ac:dyDescent="0.25">
      <c r="A74" s="44">
        <v>24801</v>
      </c>
      <c r="B74" s="3" t="s">
        <v>59</v>
      </c>
      <c r="C74" s="48">
        <f t="shared" si="20"/>
        <v>0</v>
      </c>
      <c r="D74" s="30"/>
      <c r="E74" s="30"/>
      <c r="F74" s="30"/>
      <c r="G74" s="30"/>
      <c r="H74" s="30"/>
      <c r="I74" s="30"/>
      <c r="J74" s="30"/>
      <c r="K74" s="30"/>
      <c r="L74" s="30"/>
      <c r="M74" s="30"/>
      <c r="N74" s="30"/>
      <c r="P74" s="72">
        <v>0</v>
      </c>
      <c r="Q74" s="72">
        <v>0</v>
      </c>
      <c r="R74" s="72">
        <v>0</v>
      </c>
      <c r="S74" s="140" t="e">
        <f>+R74-CONCENTRADO!F73-CONCENTRADO!#REF!</f>
        <v>#REF!</v>
      </c>
    </row>
    <row r="75" spans="1:19" ht="23.25" x14ac:dyDescent="0.25">
      <c r="A75" s="44">
        <v>24901</v>
      </c>
      <c r="B75" s="52" t="s">
        <v>60</v>
      </c>
      <c r="C75" s="48">
        <f t="shared" si="20"/>
        <v>0</v>
      </c>
      <c r="D75" s="30"/>
      <c r="E75" s="30"/>
      <c r="F75" s="30"/>
      <c r="G75" s="30"/>
      <c r="H75" s="30"/>
      <c r="I75" s="30"/>
      <c r="J75" s="30"/>
      <c r="K75" s="30"/>
      <c r="L75" s="30"/>
      <c r="M75" s="30"/>
      <c r="N75" s="30"/>
      <c r="P75" s="72">
        <v>0</v>
      </c>
      <c r="Q75" s="72">
        <v>0</v>
      </c>
      <c r="R75" s="72">
        <v>0</v>
      </c>
      <c r="S75" s="140" t="e">
        <f>+R75-CONCENTRADO!F74-CONCENTRADO!#REF!</f>
        <v>#REF!</v>
      </c>
    </row>
    <row r="76" spans="1:19" x14ac:dyDescent="0.25">
      <c r="A76" s="44">
        <v>25101</v>
      </c>
      <c r="B76" s="52" t="s">
        <v>61</v>
      </c>
      <c r="C76" s="48">
        <f t="shared" si="20"/>
        <v>0</v>
      </c>
      <c r="D76" s="30"/>
      <c r="E76" s="30"/>
      <c r="F76" s="30"/>
      <c r="G76" s="30"/>
      <c r="H76" s="30"/>
      <c r="I76" s="30"/>
      <c r="J76" s="30"/>
      <c r="K76" s="30"/>
      <c r="L76" s="30"/>
      <c r="M76" s="30"/>
      <c r="N76" s="30"/>
      <c r="P76" s="72">
        <v>0</v>
      </c>
      <c r="Q76" s="72">
        <v>0</v>
      </c>
      <c r="R76" s="72">
        <v>0</v>
      </c>
      <c r="S76" s="140" t="e">
        <f>+R76-CONCENTRADO!F75-CONCENTRADO!#REF!</f>
        <v>#REF!</v>
      </c>
    </row>
    <row r="77" spans="1:19" x14ac:dyDescent="0.25">
      <c r="A77" s="44">
        <v>25301</v>
      </c>
      <c r="B77" s="3" t="s">
        <v>62</v>
      </c>
      <c r="C77" s="48">
        <f t="shared" si="20"/>
        <v>0</v>
      </c>
      <c r="D77" s="30"/>
      <c r="E77" s="30"/>
      <c r="F77" s="30"/>
      <c r="G77" s="30"/>
      <c r="H77" s="30"/>
      <c r="I77" s="30"/>
      <c r="J77" s="30"/>
      <c r="K77" s="30"/>
      <c r="L77" s="30"/>
      <c r="M77" s="30"/>
      <c r="N77" s="30"/>
      <c r="P77" s="72">
        <v>0</v>
      </c>
      <c r="Q77" s="72">
        <v>0</v>
      </c>
      <c r="R77" s="72">
        <v>0</v>
      </c>
      <c r="S77" s="140" t="e">
        <f>+R77-CONCENTRADO!F76-CONCENTRADO!#REF!</f>
        <v>#REF!</v>
      </c>
    </row>
    <row r="78" spans="1:19" x14ac:dyDescent="0.25">
      <c r="A78" s="44">
        <v>25302</v>
      </c>
      <c r="B78" s="3" t="s">
        <v>63</v>
      </c>
      <c r="C78" s="48">
        <f t="shared" si="20"/>
        <v>0</v>
      </c>
      <c r="D78" s="30"/>
      <c r="E78" s="30"/>
      <c r="F78" s="30"/>
      <c r="G78" s="30"/>
      <c r="H78" s="30"/>
      <c r="I78" s="30"/>
      <c r="J78" s="30"/>
      <c r="K78" s="30"/>
      <c r="L78" s="30"/>
      <c r="M78" s="30"/>
      <c r="N78" s="30"/>
      <c r="P78" s="72">
        <v>0</v>
      </c>
      <c r="Q78" s="72">
        <v>0</v>
      </c>
      <c r="R78" s="72">
        <v>0</v>
      </c>
      <c r="S78" s="140" t="e">
        <f>+R78-CONCENTRADO!F77-CONCENTRADO!#REF!</f>
        <v>#REF!</v>
      </c>
    </row>
    <row r="79" spans="1:19" x14ac:dyDescent="0.25">
      <c r="A79" s="44">
        <v>25401</v>
      </c>
      <c r="B79" s="3" t="s">
        <v>64</v>
      </c>
      <c r="C79" s="48">
        <f t="shared" si="20"/>
        <v>0</v>
      </c>
      <c r="D79" s="30"/>
      <c r="E79" s="30"/>
      <c r="F79" s="30"/>
      <c r="G79" s="30"/>
      <c r="H79" s="30"/>
      <c r="I79" s="30"/>
      <c r="J79" s="30"/>
      <c r="K79" s="30"/>
      <c r="L79" s="30"/>
      <c r="M79" s="30"/>
      <c r="N79" s="30"/>
      <c r="P79" s="72">
        <v>0</v>
      </c>
      <c r="Q79" s="72">
        <v>0</v>
      </c>
      <c r="R79" s="72">
        <v>0</v>
      </c>
      <c r="S79" s="140" t="e">
        <f>+R79-CONCENTRADO!F78-CONCENTRADO!#REF!</f>
        <v>#REF!</v>
      </c>
    </row>
    <row r="80" spans="1:19" x14ac:dyDescent="0.25">
      <c r="A80" s="44">
        <v>25901</v>
      </c>
      <c r="B80" s="3" t="s">
        <v>65</v>
      </c>
      <c r="C80" s="48">
        <f t="shared" si="20"/>
        <v>0</v>
      </c>
      <c r="D80" s="30"/>
      <c r="E80" s="30"/>
      <c r="F80" s="30"/>
      <c r="G80" s="30"/>
      <c r="H80" s="30"/>
      <c r="I80" s="30"/>
      <c r="J80" s="30"/>
      <c r="K80" s="30"/>
      <c r="L80" s="30"/>
      <c r="M80" s="30"/>
      <c r="N80" s="30"/>
      <c r="P80" s="72">
        <v>0</v>
      </c>
      <c r="Q80" s="72">
        <v>0</v>
      </c>
      <c r="R80" s="72">
        <v>0</v>
      </c>
      <c r="S80" s="140" t="e">
        <f>+R80-CONCENTRADO!F79-CONCENTRADO!#REF!</f>
        <v>#REF!</v>
      </c>
    </row>
    <row r="81" spans="1:19" x14ac:dyDescent="0.25">
      <c r="A81" s="44">
        <v>26101</v>
      </c>
      <c r="B81" s="3" t="s">
        <v>66</v>
      </c>
      <c r="C81" s="48">
        <f t="shared" si="20"/>
        <v>157000</v>
      </c>
      <c r="D81" s="30">
        <v>27000</v>
      </c>
      <c r="E81" s="30">
        <v>72000</v>
      </c>
      <c r="F81" s="30">
        <v>58000</v>
      </c>
      <c r="G81" s="30"/>
      <c r="H81" s="30"/>
      <c r="I81" s="30"/>
      <c r="J81" s="30"/>
      <c r="K81" s="30"/>
      <c r="L81" s="30"/>
      <c r="M81" s="30"/>
      <c r="N81" s="30"/>
      <c r="P81" s="72">
        <v>157000</v>
      </c>
      <c r="Q81" s="72">
        <v>0</v>
      </c>
      <c r="R81" s="72">
        <v>157000</v>
      </c>
      <c r="S81" s="140" t="e">
        <f>+R81-CONCENTRADO!F80-CONCENTRADO!#REF!</f>
        <v>#REF!</v>
      </c>
    </row>
    <row r="82" spans="1:19" x14ac:dyDescent="0.25">
      <c r="A82" s="44">
        <v>26102</v>
      </c>
      <c r="B82" s="3" t="s">
        <v>67</v>
      </c>
      <c r="C82" s="48">
        <f t="shared" si="20"/>
        <v>0</v>
      </c>
      <c r="D82" s="30"/>
      <c r="E82" s="30"/>
      <c r="F82" s="30"/>
      <c r="G82" s="30"/>
      <c r="H82" s="30"/>
      <c r="I82" s="30"/>
      <c r="J82" s="30"/>
      <c r="K82" s="30"/>
      <c r="L82" s="30"/>
      <c r="M82" s="30"/>
      <c r="N82" s="30"/>
      <c r="P82" s="72">
        <v>0</v>
      </c>
      <c r="Q82" s="72">
        <v>0</v>
      </c>
      <c r="R82" s="72">
        <v>0</v>
      </c>
      <c r="S82" s="140" t="e">
        <f>+R82-CONCENTRADO!F81-CONCENTRADO!#REF!</f>
        <v>#REF!</v>
      </c>
    </row>
    <row r="83" spans="1:19" x14ac:dyDescent="0.25">
      <c r="A83" s="44">
        <v>27101</v>
      </c>
      <c r="B83" s="3" t="s">
        <v>68</v>
      </c>
      <c r="C83" s="48">
        <f t="shared" si="20"/>
        <v>9426228.5</v>
      </c>
      <c r="D83" s="30"/>
      <c r="E83" s="30"/>
      <c r="F83" s="30"/>
      <c r="G83" s="30">
        <v>9426228.5</v>
      </c>
      <c r="H83" s="30"/>
      <c r="I83" s="30"/>
      <c r="J83" s="30"/>
      <c r="K83" s="30"/>
      <c r="L83" s="30"/>
      <c r="M83" s="30"/>
      <c r="N83" s="30"/>
      <c r="P83" s="72">
        <v>9426228.5</v>
      </c>
      <c r="Q83" s="72">
        <v>80000</v>
      </c>
      <c r="R83" s="72">
        <v>9506228.5</v>
      </c>
      <c r="S83" s="140" t="e">
        <f>+R83-CONCENTRADO!F82-CONCENTRADO!#REF!</f>
        <v>#REF!</v>
      </c>
    </row>
    <row r="84" spans="1:19" x14ac:dyDescent="0.25">
      <c r="A84" s="44">
        <v>27301</v>
      </c>
      <c r="B84" s="3" t="s">
        <v>69</v>
      </c>
      <c r="C84" s="48">
        <f t="shared" si="20"/>
        <v>2393441.6</v>
      </c>
      <c r="D84" s="30">
        <v>128000</v>
      </c>
      <c r="E84" s="30"/>
      <c r="F84" s="30"/>
      <c r="G84" s="30"/>
      <c r="H84" s="30"/>
      <c r="I84" s="30"/>
      <c r="J84" s="30"/>
      <c r="K84" s="30">
        <v>2265441.6</v>
      </c>
      <c r="L84" s="30"/>
      <c r="M84" s="30"/>
      <c r="N84" s="30"/>
      <c r="P84" s="72">
        <v>2393441.6</v>
      </c>
      <c r="Q84" s="72">
        <v>4545673</v>
      </c>
      <c r="R84" s="72">
        <v>6939114.5999999996</v>
      </c>
      <c r="S84" s="140" t="e">
        <f>+R84-CONCENTRADO!F83-CONCENTRADO!#REF!</f>
        <v>#REF!</v>
      </c>
    </row>
    <row r="85" spans="1:19" x14ac:dyDescent="0.25">
      <c r="A85" s="44">
        <v>27401</v>
      </c>
      <c r="B85" s="3" t="s">
        <v>70</v>
      </c>
      <c r="C85" s="48">
        <f t="shared" si="20"/>
        <v>0</v>
      </c>
      <c r="D85" s="30"/>
      <c r="E85" s="30"/>
      <c r="F85" s="30"/>
      <c r="G85" s="30"/>
      <c r="H85" s="30"/>
      <c r="I85" s="30"/>
      <c r="J85" s="30"/>
      <c r="K85" s="30"/>
      <c r="L85" s="30"/>
      <c r="M85" s="30"/>
      <c r="N85" s="30"/>
      <c r="P85" s="72">
        <v>0</v>
      </c>
      <c r="Q85" s="72">
        <v>0</v>
      </c>
      <c r="R85" s="72">
        <v>0</v>
      </c>
      <c r="S85" s="140" t="e">
        <f>+R85-CONCENTRADO!F84-CONCENTRADO!#REF!</f>
        <v>#REF!</v>
      </c>
    </row>
    <row r="86" spans="1:19" x14ac:dyDescent="0.25">
      <c r="A86" s="44">
        <v>29101</v>
      </c>
      <c r="B86" s="3" t="s">
        <v>71</v>
      </c>
      <c r="C86" s="48">
        <f t="shared" si="20"/>
        <v>0</v>
      </c>
      <c r="D86" s="30"/>
      <c r="E86" s="30"/>
      <c r="F86" s="30"/>
      <c r="G86" s="30"/>
      <c r="H86" s="30"/>
      <c r="I86" s="30"/>
      <c r="J86" s="30"/>
      <c r="K86" s="30"/>
      <c r="L86" s="30"/>
      <c r="M86" s="30"/>
      <c r="N86" s="30"/>
      <c r="P86" s="72">
        <v>0</v>
      </c>
      <c r="Q86" s="72">
        <v>0</v>
      </c>
      <c r="R86" s="72">
        <v>0</v>
      </c>
      <c r="S86" s="140" t="e">
        <f>+R86-CONCENTRADO!F85-CONCENTRADO!#REF!</f>
        <v>#REF!</v>
      </c>
    </row>
    <row r="87" spans="1:19" x14ac:dyDescent="0.25">
      <c r="A87" s="44">
        <v>29201</v>
      </c>
      <c r="B87" s="3" t="s">
        <v>72</v>
      </c>
      <c r="C87" s="48">
        <f t="shared" si="20"/>
        <v>0</v>
      </c>
      <c r="D87" s="30"/>
      <c r="E87" s="30"/>
      <c r="F87" s="30"/>
      <c r="G87" s="30"/>
      <c r="H87" s="30"/>
      <c r="I87" s="30"/>
      <c r="J87" s="30"/>
      <c r="K87" s="30"/>
      <c r="L87" s="30"/>
      <c r="M87" s="30"/>
      <c r="N87" s="30"/>
      <c r="P87" s="72">
        <v>0</v>
      </c>
      <c r="Q87" s="72">
        <v>0</v>
      </c>
      <c r="R87" s="72">
        <v>0</v>
      </c>
      <c r="S87" s="140" t="e">
        <f>+R87-CONCENTRADO!F86-CONCENTRADO!#REF!</f>
        <v>#REF!</v>
      </c>
    </row>
    <row r="88" spans="1:19" ht="34.5" x14ac:dyDescent="0.25">
      <c r="A88" s="44">
        <v>29401</v>
      </c>
      <c r="B88" s="52" t="s">
        <v>73</v>
      </c>
      <c r="C88" s="48">
        <f t="shared" si="20"/>
        <v>0</v>
      </c>
      <c r="D88" s="30"/>
      <c r="E88" s="30"/>
      <c r="F88" s="30"/>
      <c r="G88" s="30"/>
      <c r="H88" s="30"/>
      <c r="I88" s="30"/>
      <c r="J88" s="30"/>
      <c r="K88" s="30"/>
      <c r="L88" s="29"/>
      <c r="M88" s="29"/>
      <c r="N88" s="29"/>
      <c r="P88" s="72">
        <v>0</v>
      </c>
      <c r="Q88" s="72">
        <v>0</v>
      </c>
      <c r="R88" s="72">
        <v>0</v>
      </c>
      <c r="S88" s="140" t="e">
        <f>+R88-CONCENTRADO!F87-CONCENTRADO!#REF!</f>
        <v>#REF!</v>
      </c>
    </row>
    <row r="89" spans="1:19" x14ac:dyDescent="0.25">
      <c r="A89" s="44">
        <v>29801</v>
      </c>
      <c r="B89" s="3" t="s">
        <v>72</v>
      </c>
      <c r="C89" s="48">
        <f t="shared" si="20"/>
        <v>0</v>
      </c>
      <c r="D89" s="30"/>
      <c r="E89" s="30"/>
      <c r="F89" s="30"/>
      <c r="G89" s="30"/>
      <c r="H89" s="30"/>
      <c r="I89" s="30"/>
      <c r="J89" s="30"/>
      <c r="K89" s="30"/>
      <c r="L89" s="30"/>
      <c r="M89" s="30"/>
      <c r="N89" s="30"/>
      <c r="P89" s="72">
        <v>0</v>
      </c>
      <c r="Q89" s="72">
        <v>0</v>
      </c>
      <c r="R89" s="72">
        <v>0</v>
      </c>
      <c r="S89" s="140" t="e">
        <f>+R89-CONCENTRADO!F88-CONCENTRADO!#REF!</f>
        <v>#REF!</v>
      </c>
    </row>
    <row r="90" spans="1:19" ht="15.75" thickBot="1" x14ac:dyDescent="0.3">
      <c r="A90" s="45"/>
      <c r="B90" s="54"/>
      <c r="C90" s="48"/>
      <c r="D90" s="30"/>
      <c r="E90" s="30"/>
      <c r="F90" s="30"/>
      <c r="G90" s="30"/>
      <c r="H90" s="30"/>
      <c r="I90" s="30"/>
      <c r="J90" s="30"/>
      <c r="K90" s="30"/>
      <c r="L90" s="30"/>
      <c r="M90" s="30"/>
      <c r="N90" s="30"/>
      <c r="P90" s="72">
        <v>0</v>
      </c>
      <c r="Q90" s="72">
        <v>0</v>
      </c>
      <c r="R90" s="72">
        <v>0</v>
      </c>
      <c r="S90" s="140" t="e">
        <f>+R90-CONCENTRADO!F89-CONCENTRADO!#REF!</f>
        <v>#REF!</v>
      </c>
    </row>
    <row r="91" spans="1:19" s="83" customFormat="1" ht="15.75" thickBot="1" x14ac:dyDescent="0.3">
      <c r="A91" s="42">
        <v>2000</v>
      </c>
      <c r="B91" s="55" t="s">
        <v>41</v>
      </c>
      <c r="C91" s="34">
        <f>SUM(C92:C140)</f>
        <v>21539700</v>
      </c>
      <c r="D91" s="33">
        <f t="shared" ref="D91:F91" si="21">SUM(D92:D140)</f>
        <v>3744850</v>
      </c>
      <c r="E91" s="34">
        <f>SUM(E92:E140)</f>
        <v>2722100</v>
      </c>
      <c r="F91" s="33">
        <f t="shared" si="21"/>
        <v>11676800</v>
      </c>
      <c r="G91" s="33">
        <f t="shared" ref="G91" si="22">SUM(G92:G140)</f>
        <v>0</v>
      </c>
      <c r="H91" s="33">
        <f t="shared" ref="H91" si="23">SUM(H92:H140)</f>
        <v>0</v>
      </c>
      <c r="I91" s="33">
        <f t="shared" ref="I91" si="24">SUM(I92:I140)</f>
        <v>0</v>
      </c>
      <c r="J91" s="33">
        <f t="shared" ref="J91" si="25">SUM(J92:J140)</f>
        <v>130000</v>
      </c>
      <c r="K91" s="33">
        <f t="shared" ref="K91" si="26">SUM(K92:K140)</f>
        <v>3265950</v>
      </c>
      <c r="L91" s="33">
        <f t="shared" ref="L91" si="27">SUM(L92:L140)</f>
        <v>0</v>
      </c>
      <c r="M91" s="33">
        <f t="shared" ref="M91" si="28">SUM(M92:M140)</f>
        <v>0</v>
      </c>
      <c r="N91" s="33">
        <f t="shared" ref="N91" si="29">SUM(N92:N140)</f>
        <v>0</v>
      </c>
      <c r="P91" s="72">
        <v>21539700</v>
      </c>
      <c r="Q91" s="72">
        <v>5466026</v>
      </c>
      <c r="R91" s="72">
        <v>27005726</v>
      </c>
      <c r="S91" s="140" t="e">
        <f>+R91-CONCENTRADO!F90-CONCENTRADO!#REF!</f>
        <v>#REF!</v>
      </c>
    </row>
    <row r="92" spans="1:19" x14ac:dyDescent="0.25">
      <c r="A92" s="46">
        <v>31101</v>
      </c>
      <c r="B92" s="57" t="s">
        <v>74</v>
      </c>
      <c r="C92" s="48">
        <f t="shared" ref="C92:C123" si="30">SUM(D92:N92)</f>
        <v>0</v>
      </c>
      <c r="D92" s="30"/>
      <c r="E92" s="30"/>
      <c r="F92" s="30"/>
      <c r="G92" s="30"/>
      <c r="H92" s="30"/>
      <c r="I92" s="30"/>
      <c r="J92" s="30"/>
      <c r="K92" s="30"/>
      <c r="L92" s="30"/>
      <c r="M92" s="30"/>
      <c r="N92" s="30"/>
      <c r="P92" s="72">
        <v>0</v>
      </c>
      <c r="Q92" s="72">
        <v>0</v>
      </c>
      <c r="R92" s="72">
        <v>0</v>
      </c>
      <c r="S92" s="140" t="e">
        <f>+R92-CONCENTRADO!F91-CONCENTRADO!#REF!</f>
        <v>#REF!</v>
      </c>
    </row>
    <row r="93" spans="1:19" x14ac:dyDescent="0.25">
      <c r="A93" s="2">
        <v>31301</v>
      </c>
      <c r="B93" s="51" t="s">
        <v>75</v>
      </c>
      <c r="C93" s="48">
        <f t="shared" si="30"/>
        <v>0</v>
      </c>
      <c r="D93" s="30"/>
      <c r="E93" s="30"/>
      <c r="F93" s="30"/>
      <c r="G93" s="30"/>
      <c r="H93" s="30"/>
      <c r="I93" s="30"/>
      <c r="J93" s="30"/>
      <c r="K93" s="30"/>
      <c r="L93" s="30"/>
      <c r="M93" s="30"/>
      <c r="N93" s="30"/>
      <c r="P93" s="72">
        <v>0</v>
      </c>
      <c r="Q93" s="72">
        <v>0</v>
      </c>
      <c r="R93" s="72">
        <v>0</v>
      </c>
      <c r="S93" s="140" t="e">
        <f>+R93-CONCENTRADO!F93-CONCENTRADO!#REF!</f>
        <v>#REF!</v>
      </c>
    </row>
    <row r="94" spans="1:19" x14ac:dyDescent="0.25">
      <c r="A94" s="2">
        <v>31401</v>
      </c>
      <c r="B94" s="51" t="s">
        <v>159</v>
      </c>
      <c r="C94" s="48">
        <f t="shared" si="30"/>
        <v>0</v>
      </c>
      <c r="D94" s="30"/>
      <c r="E94" s="30"/>
      <c r="F94" s="30"/>
      <c r="G94" s="30"/>
      <c r="H94" s="30"/>
      <c r="I94" s="30"/>
      <c r="J94" s="30"/>
      <c r="K94" s="30"/>
      <c r="L94" s="30"/>
      <c r="M94" s="30"/>
      <c r="N94" s="30"/>
      <c r="P94" s="72">
        <v>0</v>
      </c>
      <c r="Q94" s="72">
        <v>0</v>
      </c>
      <c r="R94" s="72">
        <v>0</v>
      </c>
      <c r="S94" s="140" t="e">
        <f>+R94-CONCENTRADO!F94-CONCENTRADO!#REF!</f>
        <v>#REF!</v>
      </c>
    </row>
    <row r="95" spans="1:19" x14ac:dyDescent="0.25">
      <c r="A95" s="2">
        <v>31501</v>
      </c>
      <c r="B95" s="51" t="s">
        <v>76</v>
      </c>
      <c r="C95" s="48">
        <f t="shared" si="30"/>
        <v>36000</v>
      </c>
      <c r="D95" s="30"/>
      <c r="E95" s="30">
        <v>12000</v>
      </c>
      <c r="F95" s="30">
        <v>24000</v>
      </c>
      <c r="G95" s="30"/>
      <c r="H95" s="30"/>
      <c r="I95" s="30"/>
      <c r="J95" s="30"/>
      <c r="K95" s="30"/>
      <c r="L95" s="30"/>
      <c r="M95" s="30"/>
      <c r="N95" s="30"/>
      <c r="P95" s="72">
        <v>36000</v>
      </c>
      <c r="Q95" s="72">
        <v>0</v>
      </c>
      <c r="R95" s="72">
        <v>36000</v>
      </c>
      <c r="S95" s="140" t="e">
        <f>+R95-CONCENTRADO!F95-CONCENTRADO!#REF!</f>
        <v>#REF!</v>
      </c>
    </row>
    <row r="96" spans="1:19" x14ac:dyDescent="0.25">
      <c r="A96" s="2">
        <v>31601</v>
      </c>
      <c r="B96" s="51" t="s">
        <v>77</v>
      </c>
      <c r="C96" s="48">
        <f t="shared" si="30"/>
        <v>0</v>
      </c>
      <c r="D96" s="30"/>
      <c r="E96" s="30"/>
      <c r="F96" s="30"/>
      <c r="G96" s="30"/>
      <c r="H96" s="30"/>
      <c r="I96" s="30"/>
      <c r="J96" s="30"/>
      <c r="K96" s="30"/>
      <c r="L96" s="30"/>
      <c r="M96" s="30"/>
      <c r="N96" s="30"/>
      <c r="P96" s="72">
        <v>0</v>
      </c>
      <c r="Q96" s="72">
        <v>0</v>
      </c>
      <c r="R96" s="72">
        <v>0</v>
      </c>
      <c r="S96" s="140" t="e">
        <f>+R96-CONCENTRADO!F96-CONCENTRADO!#REF!</f>
        <v>#REF!</v>
      </c>
    </row>
    <row r="97" spans="1:19" x14ac:dyDescent="0.25">
      <c r="A97" s="2">
        <v>31701</v>
      </c>
      <c r="B97" s="51" t="s">
        <v>78</v>
      </c>
      <c r="C97" s="48">
        <f t="shared" si="30"/>
        <v>0</v>
      </c>
      <c r="D97" s="30"/>
      <c r="E97" s="30"/>
      <c r="F97" s="30"/>
      <c r="G97" s="30"/>
      <c r="H97" s="30"/>
      <c r="I97" s="30"/>
      <c r="J97" s="30"/>
      <c r="K97" s="30"/>
      <c r="L97" s="30"/>
      <c r="M97" s="30"/>
      <c r="N97" s="30"/>
      <c r="P97" s="72">
        <v>0</v>
      </c>
      <c r="Q97" s="72">
        <v>0</v>
      </c>
      <c r="R97" s="72">
        <v>0</v>
      </c>
      <c r="S97" s="140" t="e">
        <f>+R97-CONCENTRADO!F97-CONCENTRADO!#REF!</f>
        <v>#REF!</v>
      </c>
    </row>
    <row r="98" spans="1:19" x14ac:dyDescent="0.25">
      <c r="A98" s="2">
        <v>32201</v>
      </c>
      <c r="B98" s="51" t="s">
        <v>79</v>
      </c>
      <c r="C98" s="48">
        <f t="shared" si="30"/>
        <v>0</v>
      </c>
      <c r="D98" s="30"/>
      <c r="E98" s="30"/>
      <c r="F98" s="30"/>
      <c r="G98" s="30"/>
      <c r="H98" s="30"/>
      <c r="I98" s="30"/>
      <c r="J98" s="30"/>
      <c r="K98" s="30"/>
      <c r="L98" s="30"/>
      <c r="M98" s="30"/>
      <c r="N98" s="30"/>
      <c r="P98" s="72">
        <v>0</v>
      </c>
      <c r="Q98" s="72">
        <v>0</v>
      </c>
      <c r="R98" s="72">
        <v>0</v>
      </c>
      <c r="S98" s="140" t="e">
        <f>+R98-CONCENTRADO!F98-CONCENTRADO!#REF!</f>
        <v>#REF!</v>
      </c>
    </row>
    <row r="99" spans="1:19" x14ac:dyDescent="0.25">
      <c r="A99" s="2">
        <v>32301</v>
      </c>
      <c r="B99" s="51" t="s">
        <v>80</v>
      </c>
      <c r="C99" s="48">
        <f t="shared" si="30"/>
        <v>0</v>
      </c>
      <c r="D99" s="30"/>
      <c r="E99" s="30"/>
      <c r="F99" s="30"/>
      <c r="G99" s="30"/>
      <c r="H99" s="30"/>
      <c r="I99" s="30"/>
      <c r="J99" s="30"/>
      <c r="K99" s="30"/>
      <c r="L99" s="30"/>
      <c r="M99" s="30"/>
      <c r="N99" s="30"/>
      <c r="P99" s="72">
        <v>0</v>
      </c>
      <c r="Q99" s="72">
        <v>0</v>
      </c>
      <c r="R99" s="72">
        <v>0</v>
      </c>
      <c r="S99" s="140" t="e">
        <f>+R99-CONCENTRADO!F99-CONCENTRADO!#REF!</f>
        <v>#REF!</v>
      </c>
    </row>
    <row r="100" spans="1:19" x14ac:dyDescent="0.25">
      <c r="A100" s="2">
        <v>32302</v>
      </c>
      <c r="B100" s="51" t="s">
        <v>178</v>
      </c>
      <c r="C100" s="48">
        <f t="shared" si="30"/>
        <v>97800</v>
      </c>
      <c r="D100" s="30">
        <v>51000</v>
      </c>
      <c r="E100" s="30">
        <v>46800</v>
      </c>
      <c r="F100" s="30"/>
      <c r="G100" s="30"/>
      <c r="H100" s="30"/>
      <c r="I100" s="30"/>
      <c r="J100" s="30"/>
      <c r="K100" s="30"/>
      <c r="L100" s="30"/>
      <c r="M100" s="30"/>
      <c r="N100" s="30"/>
      <c r="P100" s="72">
        <v>97800</v>
      </c>
      <c r="Q100" s="72">
        <v>0</v>
      </c>
      <c r="R100" s="72">
        <v>97800</v>
      </c>
      <c r="S100" s="140" t="e">
        <f>+R100-CONCENTRADO!F100-CONCENTRADO!#REF!</f>
        <v>#REF!</v>
      </c>
    </row>
    <row r="101" spans="1:19" x14ac:dyDescent="0.25">
      <c r="A101" s="2">
        <v>32501</v>
      </c>
      <c r="B101" s="51" t="s">
        <v>82</v>
      </c>
      <c r="C101" s="48">
        <f t="shared" si="30"/>
        <v>3952900</v>
      </c>
      <c r="D101" s="30"/>
      <c r="E101" s="30">
        <v>1227500</v>
      </c>
      <c r="F101" s="30">
        <f>1025000</f>
        <v>1025000</v>
      </c>
      <c r="G101" s="30"/>
      <c r="H101" s="30"/>
      <c r="I101" s="30"/>
      <c r="J101" s="30"/>
      <c r="K101" s="30">
        <v>1700400</v>
      </c>
      <c r="L101" s="30"/>
      <c r="M101" s="30"/>
      <c r="N101" s="30"/>
      <c r="P101" s="72">
        <v>3952900</v>
      </c>
      <c r="Q101" s="72">
        <v>0</v>
      </c>
      <c r="R101" s="72">
        <v>3952900</v>
      </c>
      <c r="S101" s="140" t="e">
        <f>+R101-CONCENTRADO!F101-CONCENTRADO!#REF!</f>
        <v>#REF!</v>
      </c>
    </row>
    <row r="102" spans="1:19" x14ac:dyDescent="0.25">
      <c r="A102" s="2">
        <v>32601</v>
      </c>
      <c r="B102" s="51" t="s">
        <v>83</v>
      </c>
      <c r="C102" s="48">
        <f t="shared" si="30"/>
        <v>0</v>
      </c>
      <c r="D102" s="30"/>
      <c r="E102" s="30"/>
      <c r="F102" s="30"/>
      <c r="G102" s="30"/>
      <c r="H102" s="30"/>
      <c r="I102" s="30"/>
      <c r="J102" s="30"/>
      <c r="K102" s="30"/>
      <c r="L102" s="30"/>
      <c r="M102" s="30"/>
      <c r="N102" s="30"/>
      <c r="P102" s="72">
        <v>0</v>
      </c>
      <c r="Q102" s="72">
        <v>0</v>
      </c>
      <c r="R102" s="72">
        <v>0</v>
      </c>
      <c r="S102" s="140" t="e">
        <f>+R102-CONCENTRADO!F102-CONCENTRADO!#REF!</f>
        <v>#REF!</v>
      </c>
    </row>
    <row r="103" spans="1:19" x14ac:dyDescent="0.25">
      <c r="A103" s="2">
        <v>32701</v>
      </c>
      <c r="B103" s="51" t="s">
        <v>84</v>
      </c>
      <c r="C103" s="48">
        <f t="shared" si="30"/>
        <v>0</v>
      </c>
      <c r="D103" s="30"/>
      <c r="E103" s="30"/>
      <c r="F103" s="30"/>
      <c r="G103" s="30"/>
      <c r="H103" s="30"/>
      <c r="I103" s="30"/>
      <c r="J103" s="30"/>
      <c r="K103" s="30"/>
      <c r="L103" s="30"/>
      <c r="M103" s="30"/>
      <c r="N103" s="30"/>
      <c r="P103" s="72">
        <v>0</v>
      </c>
      <c r="Q103" s="72">
        <v>0</v>
      </c>
      <c r="R103" s="72">
        <v>0</v>
      </c>
      <c r="S103" s="140" t="e">
        <f>+R103-CONCENTRADO!F103-CONCENTRADO!#REF!</f>
        <v>#REF!</v>
      </c>
    </row>
    <row r="104" spans="1:19" x14ac:dyDescent="0.25">
      <c r="A104" s="2">
        <v>32901</v>
      </c>
      <c r="B104" s="51" t="s">
        <v>85</v>
      </c>
      <c r="C104" s="48">
        <f t="shared" si="30"/>
        <v>0</v>
      </c>
      <c r="D104" s="30"/>
      <c r="E104" s="30"/>
      <c r="F104" s="30"/>
      <c r="G104" s="30"/>
      <c r="H104" s="30"/>
      <c r="I104" s="30"/>
      <c r="J104" s="30"/>
      <c r="K104" s="30"/>
      <c r="L104" s="30"/>
      <c r="M104" s="30"/>
      <c r="N104" s="30"/>
      <c r="P104" s="72">
        <v>0</v>
      </c>
      <c r="Q104" s="72">
        <v>0</v>
      </c>
      <c r="R104" s="72">
        <v>0</v>
      </c>
      <c r="S104" s="140" t="e">
        <f>+R104-CONCENTRADO!F104-CONCENTRADO!#REF!</f>
        <v>#REF!</v>
      </c>
    </row>
    <row r="105" spans="1:19" x14ac:dyDescent="0.25">
      <c r="A105" s="2">
        <v>33101</v>
      </c>
      <c r="B105" s="51" t="s">
        <v>86</v>
      </c>
      <c r="C105" s="48">
        <f t="shared" si="30"/>
        <v>0</v>
      </c>
      <c r="D105" s="30"/>
      <c r="E105" s="30"/>
      <c r="F105" s="30"/>
      <c r="G105" s="30"/>
      <c r="H105" s="30"/>
      <c r="I105" s="30"/>
      <c r="J105" s="30"/>
      <c r="K105" s="30"/>
      <c r="L105" s="30"/>
      <c r="M105" s="30"/>
      <c r="N105" s="30"/>
      <c r="P105" s="72">
        <v>0</v>
      </c>
      <c r="Q105" s="72">
        <v>0</v>
      </c>
      <c r="R105" s="72">
        <v>0</v>
      </c>
      <c r="S105" s="140" t="e">
        <f>+R105-CONCENTRADO!F105-CONCENTRADO!#REF!</f>
        <v>#REF!</v>
      </c>
    </row>
    <row r="106" spans="1:19" x14ac:dyDescent="0.25">
      <c r="A106" s="2">
        <v>33301</v>
      </c>
      <c r="B106" s="51" t="s">
        <v>88</v>
      </c>
      <c r="C106" s="48">
        <f t="shared" si="30"/>
        <v>0</v>
      </c>
      <c r="D106" s="30"/>
      <c r="E106" s="30"/>
      <c r="F106" s="30"/>
      <c r="G106" s="30"/>
      <c r="H106" s="30"/>
      <c r="I106" s="30"/>
      <c r="J106" s="30"/>
      <c r="K106" s="30"/>
      <c r="L106" s="30"/>
      <c r="M106" s="30"/>
      <c r="N106" s="30"/>
      <c r="P106" s="72">
        <v>0</v>
      </c>
      <c r="Q106" s="72">
        <v>0</v>
      </c>
      <c r="R106" s="72">
        <v>0</v>
      </c>
      <c r="S106" s="140" t="e">
        <f>+R106-CONCENTRADO!F106-CONCENTRADO!#REF!</f>
        <v>#REF!</v>
      </c>
    </row>
    <row r="107" spans="1:19" x14ac:dyDescent="0.25">
      <c r="A107" s="2">
        <v>33302</v>
      </c>
      <c r="B107" s="51" t="s">
        <v>89</v>
      </c>
      <c r="C107" s="48">
        <f t="shared" si="30"/>
        <v>0</v>
      </c>
      <c r="D107" s="30"/>
      <c r="E107" s="30"/>
      <c r="F107" s="30"/>
      <c r="G107" s="30"/>
      <c r="H107" s="30"/>
      <c r="I107" s="30"/>
      <c r="J107" s="30"/>
      <c r="K107" s="30"/>
      <c r="L107" s="30"/>
      <c r="M107" s="30"/>
      <c r="N107" s="30"/>
      <c r="P107" s="72">
        <v>0</v>
      </c>
      <c r="Q107" s="72">
        <v>0</v>
      </c>
      <c r="R107" s="72">
        <v>0</v>
      </c>
      <c r="S107" s="140" t="e">
        <f>+R107-CONCENTRADO!F107-CONCENTRADO!#REF!</f>
        <v>#REF!</v>
      </c>
    </row>
    <row r="108" spans="1:19" x14ac:dyDescent="0.25">
      <c r="A108" s="2">
        <v>33401</v>
      </c>
      <c r="B108" s="51" t="s">
        <v>87</v>
      </c>
      <c r="C108" s="48">
        <f t="shared" si="30"/>
        <v>0</v>
      </c>
      <c r="D108" s="30"/>
      <c r="E108" s="30"/>
      <c r="F108" s="30"/>
      <c r="G108" s="30"/>
      <c r="H108" s="30"/>
      <c r="I108" s="30"/>
      <c r="J108" s="30"/>
      <c r="K108" s="30"/>
      <c r="L108" s="30"/>
      <c r="M108" s="30"/>
      <c r="N108" s="30"/>
      <c r="P108" s="72">
        <v>0</v>
      </c>
      <c r="Q108" s="72">
        <v>0</v>
      </c>
      <c r="R108" s="72">
        <v>0</v>
      </c>
      <c r="S108" s="140" t="e">
        <f>+R108-CONCENTRADO!F108-CONCENTRADO!#REF!</f>
        <v>#REF!</v>
      </c>
    </row>
    <row r="109" spans="1:19" x14ac:dyDescent="0.25">
      <c r="A109" s="2">
        <v>33501</v>
      </c>
      <c r="B109" s="51" t="s">
        <v>90</v>
      </c>
      <c r="C109" s="48">
        <f t="shared" si="30"/>
        <v>0</v>
      </c>
      <c r="D109" s="30"/>
      <c r="E109" s="30"/>
      <c r="F109" s="30"/>
      <c r="G109" s="30"/>
      <c r="H109" s="30"/>
      <c r="I109" s="30"/>
      <c r="J109" s="30"/>
      <c r="K109" s="30"/>
      <c r="L109" s="30"/>
      <c r="M109" s="30"/>
      <c r="N109" s="30"/>
      <c r="P109" s="72">
        <v>0</v>
      </c>
      <c r="Q109" s="72">
        <v>0</v>
      </c>
      <c r="R109" s="72">
        <v>0</v>
      </c>
      <c r="S109" s="140" t="e">
        <f>+R109-CONCENTRADO!F109-CONCENTRADO!#REF!</f>
        <v>#REF!</v>
      </c>
    </row>
    <row r="110" spans="1:19" x14ac:dyDescent="0.25">
      <c r="A110" s="2">
        <v>33603</v>
      </c>
      <c r="B110" s="3" t="s">
        <v>91</v>
      </c>
      <c r="C110" s="48">
        <f t="shared" si="30"/>
        <v>0</v>
      </c>
      <c r="D110" s="30"/>
      <c r="E110" s="30"/>
      <c r="F110" s="30"/>
      <c r="G110" s="30"/>
      <c r="H110" s="30"/>
      <c r="I110" s="30"/>
      <c r="J110" s="30"/>
      <c r="K110" s="30"/>
      <c r="L110" s="30"/>
      <c r="M110" s="30"/>
      <c r="N110" s="30"/>
      <c r="P110" s="72">
        <v>0</v>
      </c>
      <c r="Q110" s="72">
        <v>0</v>
      </c>
      <c r="R110" s="72">
        <v>0</v>
      </c>
      <c r="S110" s="140" t="e">
        <f>+R110-CONCENTRADO!F110-CONCENTRADO!#REF!</f>
        <v>#REF!</v>
      </c>
    </row>
    <row r="111" spans="1:19" x14ac:dyDescent="0.25">
      <c r="A111" s="2">
        <v>33605</v>
      </c>
      <c r="B111" s="3" t="s">
        <v>92</v>
      </c>
      <c r="C111" s="48">
        <f t="shared" si="30"/>
        <v>0</v>
      </c>
      <c r="D111" s="30"/>
      <c r="E111" s="30"/>
      <c r="F111" s="30"/>
      <c r="G111" s="30"/>
      <c r="H111" s="30"/>
      <c r="I111" s="30"/>
      <c r="J111" s="30"/>
      <c r="K111" s="30"/>
      <c r="L111" s="30"/>
      <c r="M111" s="30"/>
      <c r="N111" s="30"/>
      <c r="P111" s="72">
        <v>0</v>
      </c>
      <c r="Q111" s="72">
        <v>0</v>
      </c>
      <c r="R111" s="72">
        <v>0</v>
      </c>
      <c r="S111" s="140" t="e">
        <f>+R111-CONCENTRADO!F111-CONCENTRADO!#REF!</f>
        <v>#REF!</v>
      </c>
    </row>
    <row r="112" spans="1:19" x14ac:dyDescent="0.25">
      <c r="A112" s="2">
        <v>33801</v>
      </c>
      <c r="B112" s="3" t="s">
        <v>93</v>
      </c>
      <c r="C112" s="48">
        <f t="shared" si="30"/>
        <v>0</v>
      </c>
      <c r="D112" s="30"/>
      <c r="E112" s="30"/>
      <c r="F112" s="30"/>
      <c r="G112" s="30"/>
      <c r="H112" s="30"/>
      <c r="I112" s="30"/>
      <c r="J112" s="30"/>
      <c r="K112" s="30"/>
      <c r="L112" s="30"/>
      <c r="M112" s="30"/>
      <c r="N112" s="30"/>
      <c r="P112" s="72">
        <v>0</v>
      </c>
      <c r="Q112" s="72">
        <v>0</v>
      </c>
      <c r="R112" s="72">
        <v>0</v>
      </c>
      <c r="S112" s="140" t="e">
        <f>+R112-CONCENTRADO!F112-CONCENTRADO!#REF!</f>
        <v>#REF!</v>
      </c>
    </row>
    <row r="113" spans="1:19" ht="23.25" x14ac:dyDescent="0.25">
      <c r="A113" s="2">
        <v>33901</v>
      </c>
      <c r="B113" s="53" t="s">
        <v>149</v>
      </c>
      <c r="C113" s="48">
        <f t="shared" si="30"/>
        <v>38000</v>
      </c>
      <c r="D113" s="30">
        <v>38000</v>
      </c>
      <c r="E113" s="30"/>
      <c r="F113" s="30"/>
      <c r="G113" s="30"/>
      <c r="H113" s="30"/>
      <c r="I113" s="30"/>
      <c r="J113" s="30"/>
      <c r="K113" s="30"/>
      <c r="L113" s="30"/>
      <c r="M113" s="30"/>
      <c r="N113" s="30"/>
      <c r="P113" s="72">
        <v>38000</v>
      </c>
      <c r="Q113" s="72">
        <v>0</v>
      </c>
      <c r="R113" s="72">
        <v>38000</v>
      </c>
      <c r="S113" s="140" t="e">
        <f>+R113-CONCENTRADO!F113-CONCENTRADO!#REF!</f>
        <v>#REF!</v>
      </c>
    </row>
    <row r="114" spans="1:19" x14ac:dyDescent="0.25">
      <c r="A114" s="2">
        <v>34101</v>
      </c>
      <c r="B114" s="51" t="s">
        <v>94</v>
      </c>
      <c r="C114" s="48">
        <f t="shared" si="30"/>
        <v>0</v>
      </c>
      <c r="D114" s="30"/>
      <c r="E114" s="30"/>
      <c r="F114" s="30"/>
      <c r="G114" s="30"/>
      <c r="H114" s="30"/>
      <c r="I114" s="30"/>
      <c r="J114" s="30"/>
      <c r="K114" s="30"/>
      <c r="L114" s="30"/>
      <c r="M114" s="30"/>
      <c r="N114" s="30"/>
      <c r="P114" s="72">
        <v>0</v>
      </c>
      <c r="Q114" s="72">
        <v>0</v>
      </c>
      <c r="R114" s="72">
        <v>0</v>
      </c>
      <c r="S114" s="140" t="e">
        <f>+R114-CONCENTRADO!F114-CONCENTRADO!#REF!</f>
        <v>#REF!</v>
      </c>
    </row>
    <row r="115" spans="1:19" x14ac:dyDescent="0.25">
      <c r="A115" s="2">
        <v>34401</v>
      </c>
      <c r="B115" s="51" t="s">
        <v>95</v>
      </c>
      <c r="C115" s="48">
        <f t="shared" si="30"/>
        <v>0</v>
      </c>
      <c r="D115" s="30"/>
      <c r="E115" s="30"/>
      <c r="F115" s="30"/>
      <c r="G115" s="30"/>
      <c r="H115" s="30"/>
      <c r="I115" s="30"/>
      <c r="J115" s="30"/>
      <c r="K115" s="30"/>
      <c r="L115" s="30"/>
      <c r="M115" s="30"/>
      <c r="N115" s="30"/>
      <c r="P115" s="72">
        <v>0</v>
      </c>
      <c r="Q115" s="72">
        <v>0</v>
      </c>
      <c r="R115" s="72">
        <v>0</v>
      </c>
      <c r="S115" s="140" t="e">
        <f>+R115-CONCENTRADO!F115-CONCENTRADO!#REF!</f>
        <v>#REF!</v>
      </c>
    </row>
    <row r="116" spans="1:19" x14ac:dyDescent="0.25">
      <c r="A116" s="2">
        <v>34501</v>
      </c>
      <c r="B116" s="51" t="s">
        <v>96</v>
      </c>
      <c r="C116" s="48">
        <f t="shared" si="30"/>
        <v>0</v>
      </c>
      <c r="D116" s="30"/>
      <c r="E116" s="30"/>
      <c r="F116" s="30"/>
      <c r="G116" s="30"/>
      <c r="H116" s="30"/>
      <c r="I116" s="30"/>
      <c r="J116" s="30"/>
      <c r="K116" s="30"/>
      <c r="L116" s="30"/>
      <c r="M116" s="30"/>
      <c r="N116" s="30"/>
      <c r="P116" s="72">
        <v>0</v>
      </c>
      <c r="Q116" s="72">
        <v>0</v>
      </c>
      <c r="R116" s="72">
        <v>0</v>
      </c>
      <c r="S116" s="140" t="e">
        <f>+R116-CONCENTRADO!F116-CONCENTRADO!#REF!</f>
        <v>#REF!</v>
      </c>
    </row>
    <row r="117" spans="1:19" x14ac:dyDescent="0.25">
      <c r="A117" s="2">
        <v>34701</v>
      </c>
      <c r="B117" s="51" t="s">
        <v>97</v>
      </c>
      <c r="C117" s="48">
        <f t="shared" si="30"/>
        <v>0</v>
      </c>
      <c r="D117" s="30"/>
      <c r="E117" s="30"/>
      <c r="F117" s="30"/>
      <c r="G117" s="30"/>
      <c r="H117" s="30"/>
      <c r="I117" s="30"/>
      <c r="J117" s="30"/>
      <c r="K117" s="30"/>
      <c r="L117" s="30"/>
      <c r="M117" s="30"/>
      <c r="N117" s="30"/>
      <c r="P117" s="72">
        <v>0</v>
      </c>
      <c r="Q117" s="72">
        <v>0</v>
      </c>
      <c r="R117" s="72">
        <v>0</v>
      </c>
      <c r="S117" s="140" t="e">
        <f>+R117-CONCENTRADO!F117-CONCENTRADO!#REF!</f>
        <v>#REF!</v>
      </c>
    </row>
    <row r="118" spans="1:19" x14ac:dyDescent="0.25">
      <c r="A118" s="2">
        <v>35101</v>
      </c>
      <c r="B118" s="3" t="s">
        <v>98</v>
      </c>
      <c r="C118" s="48">
        <f t="shared" si="30"/>
        <v>0</v>
      </c>
      <c r="D118" s="30"/>
      <c r="E118" s="30"/>
      <c r="F118" s="30"/>
      <c r="G118" s="30"/>
      <c r="H118" s="30"/>
      <c r="I118" s="30"/>
      <c r="J118" s="30"/>
      <c r="K118" s="30"/>
      <c r="L118" s="30"/>
      <c r="M118" s="30"/>
      <c r="N118" s="30"/>
      <c r="P118" s="72">
        <v>0</v>
      </c>
      <c r="Q118" s="72">
        <v>0</v>
      </c>
      <c r="R118" s="72">
        <v>0</v>
      </c>
      <c r="S118" s="140" t="e">
        <f>+R118-CONCENTRADO!F118-CONCENTRADO!#REF!</f>
        <v>#REF!</v>
      </c>
    </row>
    <row r="119" spans="1:19" x14ac:dyDescent="0.25">
      <c r="A119" s="2">
        <v>35201</v>
      </c>
      <c r="B119" s="3" t="s">
        <v>99</v>
      </c>
      <c r="C119" s="48">
        <f t="shared" si="30"/>
        <v>0</v>
      </c>
      <c r="D119" s="30"/>
      <c r="E119" s="30"/>
      <c r="F119" s="30"/>
      <c r="G119" s="30"/>
      <c r="H119" s="30"/>
      <c r="I119" s="30"/>
      <c r="J119" s="30"/>
      <c r="K119" s="30"/>
      <c r="L119" s="30"/>
      <c r="M119" s="30"/>
      <c r="N119" s="30"/>
      <c r="P119" s="72">
        <v>0</v>
      </c>
      <c r="Q119" s="72">
        <v>0</v>
      </c>
      <c r="R119" s="72">
        <v>0</v>
      </c>
      <c r="S119" s="140" t="e">
        <f>+R119-CONCENTRADO!F119-CONCENTRADO!#REF!</f>
        <v>#REF!</v>
      </c>
    </row>
    <row r="120" spans="1:19" x14ac:dyDescent="0.25">
      <c r="A120" s="2">
        <v>35302</v>
      </c>
      <c r="B120" s="3" t="s">
        <v>100</v>
      </c>
      <c r="C120" s="48">
        <f t="shared" si="30"/>
        <v>0</v>
      </c>
      <c r="D120" s="30"/>
      <c r="E120" s="30"/>
      <c r="F120" s="30"/>
      <c r="G120" s="30"/>
      <c r="H120" s="30"/>
      <c r="I120" s="30"/>
      <c r="J120" s="30"/>
      <c r="K120" s="30"/>
      <c r="L120" s="30"/>
      <c r="M120" s="30"/>
      <c r="N120" s="30"/>
      <c r="P120" s="72">
        <v>0</v>
      </c>
      <c r="Q120" s="72">
        <v>0</v>
      </c>
      <c r="R120" s="72">
        <v>0</v>
      </c>
      <c r="S120" s="140" t="e">
        <f>+R120-CONCENTRADO!F120-CONCENTRADO!#REF!</f>
        <v>#REF!</v>
      </c>
    </row>
    <row r="121" spans="1:19" x14ac:dyDescent="0.25">
      <c r="A121" s="2">
        <v>35501</v>
      </c>
      <c r="B121" s="3" t="s">
        <v>101</v>
      </c>
      <c r="C121" s="48">
        <f t="shared" si="30"/>
        <v>0</v>
      </c>
      <c r="D121" s="30"/>
      <c r="E121" s="30"/>
      <c r="F121" s="30"/>
      <c r="G121" s="30"/>
      <c r="H121" s="30"/>
      <c r="I121" s="30"/>
      <c r="J121" s="30"/>
      <c r="K121" s="30"/>
      <c r="L121" s="30"/>
      <c r="M121" s="30"/>
      <c r="N121" s="30"/>
      <c r="P121" s="72">
        <v>0</v>
      </c>
      <c r="Q121" s="72">
        <v>0</v>
      </c>
      <c r="R121" s="72">
        <v>0</v>
      </c>
      <c r="S121" s="140" t="e">
        <f>+R121-CONCENTRADO!F121-CONCENTRADO!#REF!</f>
        <v>#REF!</v>
      </c>
    </row>
    <row r="122" spans="1:19" x14ac:dyDescent="0.25">
      <c r="A122" s="2">
        <v>35701</v>
      </c>
      <c r="B122" s="3" t="s">
        <v>102</v>
      </c>
      <c r="C122" s="48">
        <f t="shared" si="30"/>
        <v>67000</v>
      </c>
      <c r="D122" s="30">
        <v>67000</v>
      </c>
      <c r="E122" s="30"/>
      <c r="F122" s="30"/>
      <c r="G122" s="30"/>
      <c r="H122" s="30"/>
      <c r="I122" s="30"/>
      <c r="J122" s="30"/>
      <c r="K122" s="30"/>
      <c r="L122" s="30"/>
      <c r="M122" s="30"/>
      <c r="N122" s="30"/>
      <c r="P122" s="72">
        <v>67000</v>
      </c>
      <c r="Q122" s="72">
        <v>0</v>
      </c>
      <c r="R122" s="72">
        <v>67000</v>
      </c>
      <c r="S122" s="140" t="e">
        <f>+R122-CONCENTRADO!F122-CONCENTRADO!#REF!</f>
        <v>#REF!</v>
      </c>
    </row>
    <row r="123" spans="1:19" x14ac:dyDescent="0.25">
      <c r="A123" s="2">
        <v>35702</v>
      </c>
      <c r="B123" s="3" t="s">
        <v>103</v>
      </c>
      <c r="C123" s="48">
        <f t="shared" si="30"/>
        <v>0</v>
      </c>
      <c r="D123" s="30"/>
      <c r="E123" s="30"/>
      <c r="F123" s="30"/>
      <c r="G123" s="30"/>
      <c r="H123" s="30"/>
      <c r="I123" s="30"/>
      <c r="J123" s="30"/>
      <c r="K123" s="30"/>
      <c r="L123" s="30"/>
      <c r="M123" s="30"/>
      <c r="N123" s="30"/>
      <c r="P123" s="72">
        <v>0</v>
      </c>
      <c r="Q123" s="72">
        <v>0</v>
      </c>
      <c r="R123" s="72">
        <v>0</v>
      </c>
      <c r="S123" s="140" t="e">
        <f>+R123-CONCENTRADO!F123-CONCENTRADO!#REF!</f>
        <v>#REF!</v>
      </c>
    </row>
    <row r="124" spans="1:19" x14ac:dyDescent="0.25">
      <c r="A124" s="2">
        <v>35801</v>
      </c>
      <c r="B124" s="3" t="s">
        <v>150</v>
      </c>
      <c r="C124" s="48">
        <f t="shared" ref="C124:C140" si="31">SUM(D124:N124)</f>
        <v>0</v>
      </c>
      <c r="D124" s="30"/>
      <c r="E124" s="30"/>
      <c r="F124" s="30"/>
      <c r="G124" s="30"/>
      <c r="H124" s="30"/>
      <c r="I124" s="30"/>
      <c r="J124" s="30"/>
      <c r="K124" s="30"/>
      <c r="L124" s="30"/>
      <c r="M124" s="30"/>
      <c r="N124" s="30"/>
      <c r="P124" s="72">
        <v>0</v>
      </c>
      <c r="Q124" s="72">
        <v>0</v>
      </c>
      <c r="R124" s="72">
        <v>0</v>
      </c>
      <c r="S124" s="140" t="e">
        <f>+R124-CONCENTRADO!F124-CONCENTRADO!#REF!</f>
        <v>#REF!</v>
      </c>
    </row>
    <row r="125" spans="1:19" x14ac:dyDescent="0.25">
      <c r="A125" s="2">
        <v>35901</v>
      </c>
      <c r="B125" s="3" t="s">
        <v>104</v>
      </c>
      <c r="C125" s="48">
        <f t="shared" si="31"/>
        <v>0</v>
      </c>
      <c r="D125" s="30"/>
      <c r="E125" s="30"/>
      <c r="F125" s="30"/>
      <c r="G125" s="30"/>
      <c r="H125" s="30"/>
      <c r="I125" s="30"/>
      <c r="J125" s="30"/>
      <c r="K125" s="30"/>
      <c r="L125" s="30"/>
      <c r="M125" s="30"/>
      <c r="N125" s="30"/>
      <c r="P125" s="72">
        <v>0</v>
      </c>
      <c r="Q125" s="72">
        <v>0</v>
      </c>
      <c r="R125" s="72">
        <v>0</v>
      </c>
      <c r="S125" s="140" t="e">
        <f>+R125-CONCENTRADO!F125-CONCENTRADO!#REF!</f>
        <v>#REF!</v>
      </c>
    </row>
    <row r="126" spans="1:19" ht="34.5" x14ac:dyDescent="0.25">
      <c r="A126" s="2">
        <v>36101</v>
      </c>
      <c r="B126" s="52" t="s">
        <v>105</v>
      </c>
      <c r="C126" s="48">
        <f t="shared" si="31"/>
        <v>0</v>
      </c>
      <c r="D126" s="30"/>
      <c r="E126" s="30"/>
      <c r="F126" s="30"/>
      <c r="G126" s="30"/>
      <c r="H126" s="30"/>
      <c r="I126" s="30"/>
      <c r="J126" s="30"/>
      <c r="K126" s="30"/>
      <c r="L126" s="30"/>
      <c r="M126" s="30"/>
      <c r="N126" s="30"/>
      <c r="P126" s="72">
        <v>0</v>
      </c>
      <c r="Q126" s="72">
        <v>0</v>
      </c>
      <c r="R126" s="72">
        <v>0</v>
      </c>
      <c r="S126" s="140" t="e">
        <f>+R126-CONCENTRADO!F126-CONCENTRADO!#REF!</f>
        <v>#REF!</v>
      </c>
    </row>
    <row r="127" spans="1:19" ht="34.5" x14ac:dyDescent="0.25">
      <c r="A127" s="2">
        <v>36301</v>
      </c>
      <c r="B127" s="52" t="s">
        <v>151</v>
      </c>
      <c r="C127" s="48">
        <f t="shared" si="31"/>
        <v>0</v>
      </c>
      <c r="D127" s="30"/>
      <c r="E127" s="30"/>
      <c r="F127" s="30"/>
      <c r="G127" s="30"/>
      <c r="H127" s="30"/>
      <c r="I127" s="30"/>
      <c r="J127" s="30"/>
      <c r="K127" s="30"/>
      <c r="L127" s="30"/>
      <c r="M127" s="30"/>
      <c r="N127" s="30"/>
      <c r="P127" s="72">
        <v>0</v>
      </c>
      <c r="Q127" s="72">
        <v>0</v>
      </c>
      <c r="R127" s="72">
        <v>0</v>
      </c>
      <c r="S127" s="140" t="e">
        <f>+R127-CONCENTRADO!F127-CONCENTRADO!#REF!</f>
        <v>#REF!</v>
      </c>
    </row>
    <row r="128" spans="1:19" x14ac:dyDescent="0.25">
      <c r="A128" s="2">
        <v>37101</v>
      </c>
      <c r="B128" s="3" t="s">
        <v>106</v>
      </c>
      <c r="C128" s="48">
        <f t="shared" si="31"/>
        <v>8860000</v>
      </c>
      <c r="D128" s="30">
        <v>90000</v>
      </c>
      <c r="E128" s="30">
        <v>250000</v>
      </c>
      <c r="F128" s="30">
        <v>8520000</v>
      </c>
      <c r="G128" s="30"/>
      <c r="H128" s="30"/>
      <c r="I128" s="30"/>
      <c r="J128" s="30"/>
      <c r="K128" s="30"/>
      <c r="L128" s="30"/>
      <c r="M128" s="30"/>
      <c r="N128" s="30"/>
      <c r="P128" s="72">
        <v>8860000</v>
      </c>
      <c r="Q128" s="72">
        <v>0</v>
      </c>
      <c r="R128" s="72">
        <v>8860000</v>
      </c>
      <c r="S128" s="140" t="e">
        <f>+R128-CONCENTRADO!F128-CONCENTRADO!#REF!</f>
        <v>#REF!</v>
      </c>
    </row>
    <row r="129" spans="1:19" x14ac:dyDescent="0.25">
      <c r="A129" s="2">
        <v>37201</v>
      </c>
      <c r="B129" s="3" t="s">
        <v>107</v>
      </c>
      <c r="C129" s="48">
        <f t="shared" si="31"/>
        <v>373500</v>
      </c>
      <c r="D129" s="30"/>
      <c r="E129" s="30">
        <f>90000</f>
        <v>90000</v>
      </c>
      <c r="F129" s="30">
        <v>283500</v>
      </c>
      <c r="G129" s="30"/>
      <c r="H129" s="30"/>
      <c r="I129" s="30"/>
      <c r="J129" s="30"/>
      <c r="K129" s="30"/>
      <c r="L129" s="30"/>
      <c r="M129" s="30"/>
      <c r="N129" s="30"/>
      <c r="P129" s="72">
        <v>373500</v>
      </c>
      <c r="Q129" s="72">
        <v>150000</v>
      </c>
      <c r="R129" s="72">
        <v>523500</v>
      </c>
      <c r="S129" s="140" t="e">
        <f>+R129-CONCENTRADO!F129-CONCENTRADO!#REF!</f>
        <v>#REF!</v>
      </c>
    </row>
    <row r="130" spans="1:19" x14ac:dyDescent="0.25">
      <c r="A130" s="2">
        <v>37301</v>
      </c>
      <c r="B130" s="3" t="s">
        <v>152</v>
      </c>
      <c r="C130" s="48">
        <f t="shared" si="31"/>
        <v>616000</v>
      </c>
      <c r="D130" s="30"/>
      <c r="E130" s="30">
        <v>350000</v>
      </c>
      <c r="F130" s="30">
        <f>170000+96000</f>
        <v>266000</v>
      </c>
      <c r="G130" s="30"/>
      <c r="H130" s="30"/>
      <c r="I130" s="30"/>
      <c r="J130" s="30"/>
      <c r="K130" s="30"/>
      <c r="L130" s="30"/>
      <c r="M130" s="30"/>
      <c r="N130" s="30"/>
      <c r="P130" s="72">
        <v>616000</v>
      </c>
      <c r="Q130" s="72">
        <v>0</v>
      </c>
      <c r="R130" s="72">
        <v>616000</v>
      </c>
      <c r="S130" s="140" t="e">
        <f>+R130-CONCENTRADO!F130-CONCENTRADO!#REF!</f>
        <v>#REF!</v>
      </c>
    </row>
    <row r="131" spans="1:19" x14ac:dyDescent="0.25">
      <c r="A131" s="2">
        <v>37501</v>
      </c>
      <c r="B131" s="3" t="s">
        <v>108</v>
      </c>
      <c r="C131" s="48">
        <f t="shared" si="31"/>
        <v>0</v>
      </c>
      <c r="D131" s="30"/>
      <c r="E131" s="30"/>
      <c r="F131" s="30"/>
      <c r="G131" s="30"/>
      <c r="H131" s="30"/>
      <c r="I131" s="30"/>
      <c r="J131" s="30"/>
      <c r="K131" s="30"/>
      <c r="L131" s="30"/>
      <c r="M131" s="30"/>
      <c r="N131" s="30"/>
      <c r="P131" s="72">
        <v>0</v>
      </c>
      <c r="Q131" s="72">
        <v>0</v>
      </c>
      <c r="R131" s="72">
        <v>0</v>
      </c>
      <c r="S131" s="140" t="e">
        <f>+R131-CONCENTRADO!F131-CONCENTRADO!#REF!</f>
        <v>#REF!</v>
      </c>
    </row>
    <row r="132" spans="1:19" x14ac:dyDescent="0.25">
      <c r="A132" s="2">
        <v>37502</v>
      </c>
      <c r="B132" s="3" t="s">
        <v>109</v>
      </c>
      <c r="C132" s="48">
        <f t="shared" si="31"/>
        <v>0</v>
      </c>
      <c r="D132" s="30"/>
      <c r="E132" s="30"/>
      <c r="F132" s="30"/>
      <c r="G132" s="30"/>
      <c r="H132" s="30"/>
      <c r="I132" s="30"/>
      <c r="J132" s="30"/>
      <c r="K132" s="30"/>
      <c r="L132" s="30"/>
      <c r="M132" s="30"/>
      <c r="N132" s="30"/>
      <c r="P132" s="72">
        <v>0</v>
      </c>
      <c r="Q132" s="72">
        <v>0</v>
      </c>
      <c r="R132" s="72">
        <v>0</v>
      </c>
      <c r="S132" s="140" t="e">
        <f>+R132-CONCENTRADO!F132-CONCENTRADO!#REF!</f>
        <v>#REF!</v>
      </c>
    </row>
    <row r="133" spans="1:19" x14ac:dyDescent="0.25">
      <c r="A133" s="2">
        <v>37901</v>
      </c>
      <c r="B133" s="3" t="s">
        <v>110</v>
      </c>
      <c r="C133" s="48">
        <f t="shared" si="31"/>
        <v>0</v>
      </c>
      <c r="D133" s="30"/>
      <c r="E133" s="30"/>
      <c r="F133" s="30"/>
      <c r="G133" s="30"/>
      <c r="H133" s="30"/>
      <c r="I133" s="30"/>
      <c r="J133" s="30"/>
      <c r="K133" s="30"/>
      <c r="L133" s="30"/>
      <c r="M133" s="30"/>
      <c r="N133" s="30"/>
      <c r="P133" s="72">
        <v>0</v>
      </c>
      <c r="Q133" s="72">
        <v>0</v>
      </c>
      <c r="R133" s="72">
        <v>0</v>
      </c>
      <c r="S133" s="140" t="e">
        <f>+R133-CONCENTRADO!F133-CONCENTRADO!#REF!</f>
        <v>#REF!</v>
      </c>
    </row>
    <row r="134" spans="1:19" x14ac:dyDescent="0.25">
      <c r="A134" s="2">
        <v>38101</v>
      </c>
      <c r="B134" s="3" t="s">
        <v>111</v>
      </c>
      <c r="C134" s="48">
        <f t="shared" si="31"/>
        <v>7498500</v>
      </c>
      <c r="D134" s="30">
        <f>2412050+734800+52000+300000</f>
        <v>3498850</v>
      </c>
      <c r="E134" s="30">
        <f>152800+63000+280000+120000+130000</f>
        <v>745800</v>
      </c>
      <c r="F134" s="30">
        <f>209300+874000+80000+395000</f>
        <v>1558300</v>
      </c>
      <c r="G134" s="30"/>
      <c r="H134" s="30"/>
      <c r="I134" s="30"/>
      <c r="J134" s="30">
        <v>130000</v>
      </c>
      <c r="K134" s="30">
        <f>34000+1531550</f>
        <v>1565550</v>
      </c>
      <c r="L134" s="30"/>
      <c r="M134" s="30"/>
      <c r="N134" s="30"/>
      <c r="P134" s="72">
        <v>7498500</v>
      </c>
      <c r="Q134" s="72">
        <v>3283631</v>
      </c>
      <c r="R134" s="72">
        <v>10782131</v>
      </c>
      <c r="S134" s="140" t="e">
        <f>+R134-CONCENTRADO!F134-CONCENTRADO!#REF!</f>
        <v>#REF!</v>
      </c>
    </row>
    <row r="135" spans="1:19" x14ac:dyDescent="0.25">
      <c r="A135" s="2">
        <v>38201</v>
      </c>
      <c r="B135" s="3" t="s">
        <v>112</v>
      </c>
      <c r="C135" s="48">
        <f t="shared" si="31"/>
        <v>0</v>
      </c>
      <c r="D135" s="30"/>
      <c r="E135" s="30"/>
      <c r="F135" s="30"/>
      <c r="G135" s="30"/>
      <c r="H135" s="30"/>
      <c r="I135" s="30"/>
      <c r="J135" s="30"/>
      <c r="K135" s="30"/>
      <c r="L135" s="30"/>
      <c r="M135" s="30"/>
      <c r="N135" s="30"/>
      <c r="P135" s="72">
        <v>0</v>
      </c>
      <c r="Q135" s="72">
        <v>0</v>
      </c>
      <c r="R135" s="72">
        <v>0</v>
      </c>
      <c r="S135" s="140" t="e">
        <f>+R135-CONCENTRADO!F135-CONCENTRADO!#REF!</f>
        <v>#REF!</v>
      </c>
    </row>
    <row r="136" spans="1:19" x14ac:dyDescent="0.25">
      <c r="A136" s="2">
        <v>38301</v>
      </c>
      <c r="B136" s="3" t="s">
        <v>113</v>
      </c>
      <c r="C136" s="48">
        <f t="shared" si="31"/>
        <v>0</v>
      </c>
      <c r="D136" s="30"/>
      <c r="E136" s="30"/>
      <c r="F136" s="30"/>
      <c r="G136" s="30"/>
      <c r="H136" s="30"/>
      <c r="I136" s="30"/>
      <c r="J136" s="30"/>
      <c r="K136" s="30"/>
      <c r="L136" s="30"/>
      <c r="M136" s="30"/>
      <c r="N136" s="30"/>
      <c r="P136" s="72">
        <v>0</v>
      </c>
      <c r="Q136" s="72">
        <v>2032395</v>
      </c>
      <c r="R136" s="72">
        <v>2032395</v>
      </c>
      <c r="S136" s="140" t="e">
        <f>+R136-CONCENTRADO!F136-CONCENTRADO!#REF!</f>
        <v>#REF!</v>
      </c>
    </row>
    <row r="137" spans="1:19" x14ac:dyDescent="0.25">
      <c r="A137" s="2">
        <v>38401</v>
      </c>
      <c r="B137" s="3" t="s">
        <v>114</v>
      </c>
      <c r="C137" s="48">
        <f t="shared" si="31"/>
        <v>0</v>
      </c>
      <c r="D137" s="30">
        <v>0</v>
      </c>
      <c r="E137" s="30"/>
      <c r="F137" s="30"/>
      <c r="G137" s="30"/>
      <c r="H137" s="30"/>
      <c r="I137" s="30"/>
      <c r="J137" s="30"/>
      <c r="K137" s="30"/>
      <c r="L137" s="30"/>
      <c r="M137" s="30"/>
      <c r="N137" s="30"/>
      <c r="P137" s="72">
        <v>0</v>
      </c>
      <c r="Q137" s="72">
        <v>0</v>
      </c>
      <c r="R137" s="72">
        <v>0</v>
      </c>
      <c r="S137" s="140" t="e">
        <f>+R137-CONCENTRADO!F137-CONCENTRADO!#REF!</f>
        <v>#REF!</v>
      </c>
    </row>
    <row r="138" spans="1:19" x14ac:dyDescent="0.25">
      <c r="A138" s="2">
        <v>39201</v>
      </c>
      <c r="B138" s="51" t="s">
        <v>115</v>
      </c>
      <c r="C138" s="48">
        <f t="shared" si="31"/>
        <v>0</v>
      </c>
      <c r="D138" s="30"/>
      <c r="E138" s="30"/>
      <c r="F138" s="30"/>
      <c r="G138" s="30"/>
      <c r="H138" s="30"/>
      <c r="I138" s="30"/>
      <c r="J138" s="30"/>
      <c r="K138" s="30"/>
      <c r="L138" s="30"/>
      <c r="M138" s="30"/>
      <c r="N138" s="30"/>
      <c r="P138" s="72">
        <v>0</v>
      </c>
      <c r="Q138" s="72">
        <v>0</v>
      </c>
      <c r="R138" s="72">
        <v>0</v>
      </c>
      <c r="S138" s="140" t="e">
        <f>+R138-CONCENTRADO!F138-CONCENTRADO!#REF!</f>
        <v>#REF!</v>
      </c>
    </row>
    <row r="139" spans="1:19" x14ac:dyDescent="0.25">
      <c r="A139" s="2">
        <v>39501</v>
      </c>
      <c r="B139" s="51" t="s">
        <v>153</v>
      </c>
      <c r="C139" s="48">
        <f t="shared" si="31"/>
        <v>0</v>
      </c>
      <c r="D139" s="30"/>
      <c r="E139" s="30"/>
      <c r="F139" s="30"/>
      <c r="G139" s="30"/>
      <c r="H139" s="30"/>
      <c r="I139" s="30"/>
      <c r="J139" s="30"/>
      <c r="K139" s="30"/>
      <c r="L139" s="30"/>
      <c r="M139" s="30"/>
      <c r="N139" s="30"/>
      <c r="P139" s="72">
        <v>0</v>
      </c>
      <c r="Q139" s="72">
        <v>0</v>
      </c>
      <c r="R139" s="72">
        <v>0</v>
      </c>
      <c r="S139" s="140" t="e">
        <f>+R139-CONCENTRADO!F139-CONCENTRADO!#REF!</f>
        <v>#REF!</v>
      </c>
    </row>
    <row r="140" spans="1:19" x14ac:dyDescent="0.25">
      <c r="A140" s="2">
        <v>39901</v>
      </c>
      <c r="B140" s="3" t="s">
        <v>116</v>
      </c>
      <c r="C140" s="48">
        <f t="shared" si="31"/>
        <v>0</v>
      </c>
      <c r="D140" s="30"/>
      <c r="E140" s="30"/>
      <c r="F140" s="30"/>
      <c r="G140" s="30"/>
      <c r="H140" s="30"/>
      <c r="I140" s="30"/>
      <c r="J140" s="30"/>
      <c r="K140" s="30"/>
      <c r="L140" s="30"/>
      <c r="M140" s="30"/>
      <c r="N140" s="30"/>
      <c r="P140" s="72">
        <v>0</v>
      </c>
      <c r="Q140" s="72">
        <v>0</v>
      </c>
      <c r="R140" s="72">
        <v>0</v>
      </c>
      <c r="S140" s="140" t="e">
        <f>+R140-CONCENTRADO!F140-CONCENTRADO!#REF!</f>
        <v>#REF!</v>
      </c>
    </row>
    <row r="141" spans="1:19" ht="15.75" thickBot="1" x14ac:dyDescent="0.3">
      <c r="A141" s="41"/>
      <c r="B141" s="58"/>
      <c r="C141" s="48"/>
      <c r="D141" s="30"/>
      <c r="E141" s="30"/>
      <c r="F141" s="30"/>
      <c r="G141" s="30"/>
      <c r="H141" s="30"/>
      <c r="I141" s="30"/>
      <c r="J141" s="30"/>
      <c r="K141" s="30"/>
      <c r="L141" s="30"/>
      <c r="M141" s="30"/>
      <c r="N141" s="30"/>
      <c r="P141" s="72">
        <v>0</v>
      </c>
      <c r="Q141" s="72">
        <v>0</v>
      </c>
      <c r="R141" s="72">
        <v>0</v>
      </c>
      <c r="S141" s="140" t="e">
        <f>+R141-CONCENTRADO!F141-CONCENTRADO!#REF!</f>
        <v>#REF!</v>
      </c>
    </row>
    <row r="142" spans="1:19" s="83" customFormat="1" ht="37.5" thickBot="1" x14ac:dyDescent="0.3">
      <c r="A142" s="42">
        <v>4000</v>
      </c>
      <c r="B142" s="55" t="s">
        <v>117</v>
      </c>
      <c r="C142" s="34">
        <f>SUM(C143:C146)</f>
        <v>26167771.100000001</v>
      </c>
      <c r="D142" s="71">
        <f t="shared" ref="D142:F142" si="32">SUM(D143:D146)</f>
        <v>0</v>
      </c>
      <c r="E142" s="33">
        <f t="shared" si="32"/>
        <v>0</v>
      </c>
      <c r="F142" s="34">
        <f t="shared" si="32"/>
        <v>0</v>
      </c>
      <c r="G142" s="33">
        <f t="shared" ref="G142" si="33">SUM(G143:G146)</f>
        <v>0</v>
      </c>
      <c r="H142" s="34">
        <f t="shared" ref="H142" si="34">SUM(H143:H146)</f>
        <v>4159000</v>
      </c>
      <c r="I142" s="33">
        <f t="shared" ref="I142" si="35">SUM(I143:I146)</f>
        <v>13031271.1</v>
      </c>
      <c r="J142" s="34">
        <f t="shared" ref="J142" si="36">SUM(J143:J146)</f>
        <v>0</v>
      </c>
      <c r="K142" s="33">
        <f t="shared" ref="K142" si="37">SUM(K143:K146)</f>
        <v>0</v>
      </c>
      <c r="L142" s="34">
        <f t="shared" ref="L142" si="38">SUM(L143:L146)</f>
        <v>5535000</v>
      </c>
      <c r="M142" s="33">
        <f t="shared" ref="M142" si="39">SUM(M143:M146)</f>
        <v>2289500</v>
      </c>
      <c r="N142" s="34">
        <f t="shared" ref="N142" si="40">SUM(N143:N146)</f>
        <v>1153000</v>
      </c>
      <c r="P142" s="72">
        <v>26167771.100000001</v>
      </c>
      <c r="Q142" s="72">
        <v>3755000</v>
      </c>
      <c r="R142" s="72">
        <v>29922771.100000001</v>
      </c>
      <c r="S142" s="140" t="e">
        <f>+R142-CONCENTRADO!F142-CONCENTRADO!#REF!</f>
        <v>#REF!</v>
      </c>
    </row>
    <row r="143" spans="1:19" ht="23.25" x14ac:dyDescent="0.25">
      <c r="A143" s="43">
        <v>42401</v>
      </c>
      <c r="B143" s="59" t="s">
        <v>118</v>
      </c>
      <c r="C143" s="48">
        <f>SUM(D143:N143)</f>
        <v>0</v>
      </c>
      <c r="D143" s="30"/>
      <c r="E143" s="30"/>
      <c r="F143" s="30"/>
      <c r="G143" s="30"/>
      <c r="H143" s="30"/>
      <c r="I143" s="30"/>
      <c r="J143" s="30"/>
      <c r="K143" s="30"/>
      <c r="L143" s="30"/>
      <c r="M143" s="30"/>
      <c r="N143" s="30"/>
      <c r="P143" s="72">
        <v>0</v>
      </c>
      <c r="Q143" s="72">
        <v>3755000</v>
      </c>
      <c r="R143" s="72">
        <v>3755000</v>
      </c>
      <c r="S143" s="140" t="e">
        <f>+R143-CONCENTRADO!F143-CONCENTRADO!#REF!</f>
        <v>#REF!</v>
      </c>
    </row>
    <row r="144" spans="1:19" ht="34.5" x14ac:dyDescent="0.25">
      <c r="A144" s="44">
        <v>44107</v>
      </c>
      <c r="B144" s="52" t="s">
        <v>154</v>
      </c>
      <c r="C144" s="48">
        <f>SUM(D144:N144)</f>
        <v>7601500</v>
      </c>
      <c r="D144" s="30"/>
      <c r="E144" s="30"/>
      <c r="F144" s="30"/>
      <c r="G144" s="30"/>
      <c r="H144" s="30">
        <v>4159000</v>
      </c>
      <c r="I144" s="30"/>
      <c r="J144" s="30"/>
      <c r="K144" s="30"/>
      <c r="L144" s="30"/>
      <c r="M144" s="30">
        <v>2289500</v>
      </c>
      <c r="N144" s="30">
        <v>1153000</v>
      </c>
      <c r="P144" s="72">
        <v>7601500</v>
      </c>
      <c r="Q144" s="72">
        <v>0</v>
      </c>
      <c r="R144" s="72">
        <v>7601500</v>
      </c>
      <c r="S144" s="140" t="e">
        <f>+R144-CONCENTRADO!F144-CONCENTRADO!#REF!</f>
        <v>#REF!</v>
      </c>
    </row>
    <row r="145" spans="1:19" x14ac:dyDescent="0.25">
      <c r="A145" s="44">
        <v>44204</v>
      </c>
      <c r="B145" s="3" t="s">
        <v>119</v>
      </c>
      <c r="C145" s="48">
        <f>SUM(D145:N145)</f>
        <v>0</v>
      </c>
      <c r="D145" s="30"/>
      <c r="E145" s="30"/>
      <c r="F145" s="30"/>
      <c r="G145" s="30"/>
      <c r="H145" s="30"/>
      <c r="I145" s="30"/>
      <c r="J145" s="30"/>
      <c r="K145" s="30"/>
      <c r="L145" s="30"/>
      <c r="M145" s="30"/>
      <c r="N145" s="30"/>
      <c r="P145" s="72">
        <v>0</v>
      </c>
      <c r="Q145" s="72">
        <v>0</v>
      </c>
      <c r="R145" s="72">
        <v>0</v>
      </c>
      <c r="S145" s="140" t="e">
        <f>+R145-CONCENTRADO!F145-CONCENTRADO!#REF!</f>
        <v>#REF!</v>
      </c>
    </row>
    <row r="146" spans="1:19" ht="35.25" thickBot="1" x14ac:dyDescent="0.3">
      <c r="A146" s="41">
        <v>49301</v>
      </c>
      <c r="B146" s="54" t="s">
        <v>120</v>
      </c>
      <c r="C146" s="48">
        <f>SUM(D146:N146)</f>
        <v>18566271.100000001</v>
      </c>
      <c r="D146" s="30"/>
      <c r="E146" s="30"/>
      <c r="F146" s="30"/>
      <c r="G146" s="30"/>
      <c r="H146" s="30" t="s">
        <v>167</v>
      </c>
      <c r="I146" s="30">
        <v>13031271.1</v>
      </c>
      <c r="J146" s="30"/>
      <c r="K146" s="30"/>
      <c r="L146" s="30">
        <v>5535000</v>
      </c>
      <c r="M146" s="30"/>
      <c r="N146" s="30"/>
      <c r="P146" s="72">
        <v>18566271.100000001</v>
      </c>
      <c r="Q146" s="72">
        <v>0</v>
      </c>
      <c r="R146" s="72">
        <v>18566271.100000001</v>
      </c>
      <c r="S146" s="140" t="e">
        <f>+R146-CONCENTRADO!F146-CONCENTRADO!#REF!</f>
        <v>#REF!</v>
      </c>
    </row>
    <row r="147" spans="1:19" s="83" customFormat="1" ht="25.5" thickBot="1" x14ac:dyDescent="0.3">
      <c r="A147" s="42">
        <v>5000</v>
      </c>
      <c r="B147" s="55" t="s">
        <v>121</v>
      </c>
      <c r="C147" s="34">
        <f>SUM(C148:C157)</f>
        <v>0</v>
      </c>
      <c r="D147" s="33">
        <f t="shared" ref="D147:F147" si="41">SUM(D148:D157)</f>
        <v>0</v>
      </c>
      <c r="E147" s="34">
        <f t="shared" si="41"/>
        <v>0</v>
      </c>
      <c r="F147" s="33">
        <f t="shared" si="41"/>
        <v>0</v>
      </c>
      <c r="G147" s="33">
        <f t="shared" ref="G147" si="42">SUM(G148:G157)</f>
        <v>0</v>
      </c>
      <c r="H147" s="33">
        <f t="shared" ref="H147" si="43">SUM(H148:H157)</f>
        <v>0</v>
      </c>
      <c r="I147" s="33">
        <f t="shared" ref="I147" si="44">SUM(I148:I157)</f>
        <v>0</v>
      </c>
      <c r="J147" s="33">
        <f t="shared" ref="J147" si="45">SUM(J148:J157)</f>
        <v>0</v>
      </c>
      <c r="K147" s="33">
        <f t="shared" ref="K147" si="46">SUM(K148:K157)</f>
        <v>0</v>
      </c>
      <c r="L147" s="33">
        <f t="shared" ref="L147" si="47">SUM(L148:L157)</f>
        <v>0</v>
      </c>
      <c r="M147" s="33">
        <f t="shared" ref="M147" si="48">SUM(M148:M157)</f>
        <v>0</v>
      </c>
      <c r="N147" s="33">
        <f t="shared" ref="N147" si="49">SUM(N148:N157)</f>
        <v>0</v>
      </c>
      <c r="P147" s="72">
        <v>0</v>
      </c>
      <c r="Q147" s="72">
        <v>0</v>
      </c>
      <c r="R147" s="72">
        <v>0</v>
      </c>
      <c r="S147" s="140" t="e">
        <f>+R147-CONCENTRADO!F147-CONCENTRADO!#REF!</f>
        <v>#REF!</v>
      </c>
    </row>
    <row r="148" spans="1:19" ht="23.25" x14ac:dyDescent="0.25">
      <c r="A148" s="44">
        <v>51501</v>
      </c>
      <c r="B148" s="60" t="s">
        <v>155</v>
      </c>
      <c r="C148" s="76">
        <f t="shared" ref="C148:C157" si="50">SUM(D148:N148)</f>
        <v>0</v>
      </c>
      <c r="D148" s="74"/>
      <c r="E148" s="30"/>
      <c r="F148" s="30"/>
      <c r="G148" s="30"/>
      <c r="H148" s="30"/>
      <c r="I148" s="30"/>
      <c r="J148" s="30"/>
      <c r="K148" s="30"/>
      <c r="L148" s="30"/>
      <c r="M148" s="30"/>
      <c r="N148" s="30"/>
      <c r="P148" s="72">
        <v>0</v>
      </c>
      <c r="Q148" s="72">
        <v>0</v>
      </c>
      <c r="R148" s="72">
        <v>0</v>
      </c>
      <c r="S148" s="140" t="e">
        <f>+R148-CONCENTRADO!F148-CONCENTRADO!#REF!</f>
        <v>#REF!</v>
      </c>
    </row>
    <row r="149" spans="1:19" x14ac:dyDescent="0.25">
      <c r="A149" s="44">
        <v>51101</v>
      </c>
      <c r="B149" s="60" t="s">
        <v>157</v>
      </c>
      <c r="C149" s="77">
        <f t="shared" si="50"/>
        <v>0</v>
      </c>
      <c r="D149" s="74"/>
      <c r="E149" s="30"/>
      <c r="F149" s="30"/>
      <c r="G149" s="30"/>
      <c r="H149" s="30"/>
      <c r="I149" s="30"/>
      <c r="J149" s="30"/>
      <c r="K149" s="30"/>
      <c r="L149" s="30"/>
      <c r="M149" s="30"/>
      <c r="N149" s="30"/>
      <c r="P149" s="72">
        <v>0</v>
      </c>
      <c r="Q149" s="72">
        <v>0</v>
      </c>
      <c r="R149" s="72">
        <v>0</v>
      </c>
      <c r="S149" s="140" t="e">
        <f>+R149-CONCENTRADO!F149-CONCENTRADO!#REF!</f>
        <v>#REF!</v>
      </c>
    </row>
    <row r="150" spans="1:19" ht="23.25" x14ac:dyDescent="0.25">
      <c r="A150" s="44">
        <v>51901</v>
      </c>
      <c r="B150" s="60" t="s">
        <v>122</v>
      </c>
      <c r="C150" s="77">
        <f t="shared" si="50"/>
        <v>0</v>
      </c>
      <c r="D150" s="74"/>
      <c r="E150" s="30"/>
      <c r="F150" s="30"/>
      <c r="G150" s="30"/>
      <c r="H150" s="30"/>
      <c r="I150" s="30"/>
      <c r="J150" s="30"/>
      <c r="K150" s="30"/>
      <c r="L150" s="30"/>
      <c r="M150" s="30"/>
      <c r="N150" s="30"/>
      <c r="P150" s="72">
        <v>0</v>
      </c>
      <c r="Q150" s="72">
        <v>0</v>
      </c>
      <c r="R150" s="72">
        <v>0</v>
      </c>
      <c r="S150" s="140" t="e">
        <f>+R150-CONCENTRADO!F150-CONCENTRADO!#REF!</f>
        <v>#REF!</v>
      </c>
    </row>
    <row r="151" spans="1:19" ht="23.25" x14ac:dyDescent="0.25">
      <c r="A151" s="44">
        <v>51902</v>
      </c>
      <c r="B151" s="60" t="s">
        <v>123</v>
      </c>
      <c r="C151" s="77">
        <f t="shared" si="50"/>
        <v>0</v>
      </c>
      <c r="D151" s="74"/>
      <c r="E151" s="30"/>
      <c r="F151" s="30"/>
      <c r="G151" s="30"/>
      <c r="H151" s="30"/>
      <c r="I151" s="30"/>
      <c r="J151" s="30"/>
      <c r="K151" s="30"/>
      <c r="L151" s="30"/>
      <c r="M151" s="30"/>
      <c r="N151" s="30"/>
      <c r="P151" s="72">
        <v>0</v>
      </c>
      <c r="Q151" s="72">
        <v>0</v>
      </c>
      <c r="R151" s="72">
        <v>0</v>
      </c>
      <c r="S151" s="140" t="e">
        <f>+R151-CONCENTRADO!F151-CONCENTRADO!#REF!</f>
        <v>#REF!</v>
      </c>
    </row>
    <row r="152" spans="1:19" x14ac:dyDescent="0.25">
      <c r="A152" s="44">
        <v>52101</v>
      </c>
      <c r="B152" s="60" t="s">
        <v>124</v>
      </c>
      <c r="C152" s="77">
        <f t="shared" si="50"/>
        <v>0</v>
      </c>
      <c r="D152" s="74"/>
      <c r="E152" s="30"/>
      <c r="F152" s="30"/>
      <c r="G152" s="30"/>
      <c r="H152" s="30"/>
      <c r="I152" s="30"/>
      <c r="J152" s="30"/>
      <c r="K152" s="30"/>
      <c r="L152" s="30"/>
      <c r="M152" s="30"/>
      <c r="N152" s="30"/>
      <c r="P152" s="72">
        <v>0</v>
      </c>
      <c r="Q152" s="72">
        <v>0</v>
      </c>
      <c r="R152" s="72">
        <v>0</v>
      </c>
      <c r="S152" s="140" t="e">
        <f>+R152-CONCENTRADO!F152-CONCENTRADO!#REF!</f>
        <v>#REF!</v>
      </c>
    </row>
    <row r="153" spans="1:19" x14ac:dyDescent="0.25">
      <c r="A153" s="44">
        <v>52201</v>
      </c>
      <c r="B153" s="60" t="s">
        <v>156</v>
      </c>
      <c r="C153" s="77">
        <f t="shared" si="50"/>
        <v>0</v>
      </c>
      <c r="D153" s="74"/>
      <c r="E153" s="30"/>
      <c r="F153" s="30"/>
      <c r="G153" s="30"/>
      <c r="H153" s="30"/>
      <c r="I153" s="30"/>
      <c r="J153" s="30"/>
      <c r="K153" s="30"/>
      <c r="L153" s="30"/>
      <c r="M153" s="30"/>
      <c r="N153" s="30"/>
      <c r="P153" s="72">
        <v>0</v>
      </c>
      <c r="Q153" s="72">
        <v>0</v>
      </c>
      <c r="R153" s="72">
        <v>0</v>
      </c>
      <c r="S153" s="140" t="e">
        <f>+R153-CONCENTRADO!F153-CONCENTRADO!#REF!</f>
        <v>#REF!</v>
      </c>
    </row>
    <row r="154" spans="1:19" x14ac:dyDescent="0.25">
      <c r="A154" s="44">
        <v>54101</v>
      </c>
      <c r="B154" s="61" t="s">
        <v>125</v>
      </c>
      <c r="C154" s="77">
        <f t="shared" si="50"/>
        <v>0</v>
      </c>
      <c r="D154" s="74"/>
      <c r="E154" s="30"/>
      <c r="F154" s="30"/>
      <c r="G154" s="30"/>
      <c r="H154" s="30"/>
      <c r="I154" s="30"/>
      <c r="J154" s="30"/>
      <c r="K154" s="30"/>
      <c r="L154" s="30"/>
      <c r="M154" s="30"/>
      <c r="N154" s="30"/>
      <c r="P154" s="72">
        <v>0</v>
      </c>
      <c r="Q154" s="72">
        <v>0</v>
      </c>
      <c r="R154" s="72">
        <v>0</v>
      </c>
      <c r="S154" s="140" t="e">
        <f>+R154-CONCENTRADO!F154-CONCENTRADO!#REF!</f>
        <v>#REF!</v>
      </c>
    </row>
    <row r="155" spans="1:19" x14ac:dyDescent="0.25">
      <c r="A155" s="44">
        <v>56201</v>
      </c>
      <c r="B155" s="61" t="s">
        <v>126</v>
      </c>
      <c r="C155" s="77">
        <f t="shared" si="50"/>
        <v>0</v>
      </c>
      <c r="D155" s="74"/>
      <c r="E155" s="30"/>
      <c r="F155" s="30"/>
      <c r="G155" s="30"/>
      <c r="H155" s="30"/>
      <c r="I155" s="30"/>
      <c r="J155" s="30"/>
      <c r="K155" s="30"/>
      <c r="L155" s="30"/>
      <c r="M155" s="30"/>
      <c r="N155" s="30"/>
      <c r="P155" s="72">
        <v>0</v>
      </c>
      <c r="Q155" s="72">
        <v>0</v>
      </c>
      <c r="R155" s="72">
        <v>0</v>
      </c>
      <c r="S155" s="140" t="e">
        <f>+R155-CONCENTRADO!F155-CONCENTRADO!#REF!</f>
        <v>#REF!</v>
      </c>
    </row>
    <row r="156" spans="1:19" x14ac:dyDescent="0.25">
      <c r="A156" s="44">
        <v>56701</v>
      </c>
      <c r="B156" s="60" t="s">
        <v>127</v>
      </c>
      <c r="C156" s="77">
        <f t="shared" si="50"/>
        <v>0</v>
      </c>
      <c r="D156" s="74"/>
      <c r="E156" s="30"/>
      <c r="F156" s="30"/>
      <c r="G156" s="30"/>
      <c r="H156" s="30"/>
      <c r="I156" s="30"/>
      <c r="J156" s="30"/>
      <c r="K156" s="30"/>
      <c r="L156" s="30"/>
      <c r="M156" s="30"/>
      <c r="N156" s="30"/>
      <c r="P156" s="72">
        <v>0</v>
      </c>
      <c r="Q156" s="72">
        <v>0</v>
      </c>
      <c r="R156" s="72">
        <v>0</v>
      </c>
      <c r="S156" s="140" t="e">
        <f>+R156-CONCENTRADO!F156-CONCENTRADO!#REF!</f>
        <v>#REF!</v>
      </c>
    </row>
    <row r="157" spans="1:19" ht="15.75" thickBot="1" x14ac:dyDescent="0.3">
      <c r="A157" s="47">
        <v>56702</v>
      </c>
      <c r="B157" s="62" t="s">
        <v>128</v>
      </c>
      <c r="C157" s="78">
        <f t="shared" si="50"/>
        <v>0</v>
      </c>
      <c r="D157" s="75"/>
      <c r="E157" s="39"/>
      <c r="F157" s="39"/>
      <c r="G157" s="39"/>
      <c r="H157" s="39"/>
      <c r="I157" s="39"/>
      <c r="J157" s="39"/>
      <c r="K157" s="39"/>
      <c r="L157" s="39"/>
      <c r="M157" s="39"/>
      <c r="N157" s="39"/>
      <c r="P157" s="72">
        <v>0</v>
      </c>
      <c r="Q157" s="72">
        <v>0</v>
      </c>
      <c r="R157" s="72">
        <v>0</v>
      </c>
      <c r="S157" s="140" t="e">
        <f>+R157-CONCENTRADO!F157-CONCENTRADO!#REF!</f>
        <v>#REF!</v>
      </c>
    </row>
    <row r="158" spans="1:19" x14ac:dyDescent="0.25">
      <c r="S158" s="140" t="e">
        <f>+R158-CONCENTRADO!F158-CONCENTRADO!#REF!</f>
        <v>#REF!</v>
      </c>
    </row>
    <row r="159" spans="1:19" x14ac:dyDescent="0.25">
      <c r="S159" s="140" t="e">
        <f>+R159-CONCENTRADO!F159-CONCENTRADO!#REF!</f>
        <v>#REF!</v>
      </c>
    </row>
    <row r="160" spans="1:19" x14ac:dyDescent="0.25">
      <c r="S160" s="140" t="e">
        <f>+R160-CONCENTRADO!#REF!-CONCENTRADO!#REF!</f>
        <v>#REF!</v>
      </c>
    </row>
    <row r="161" spans="19:19" x14ac:dyDescent="0.25">
      <c r="S161" s="140" t="e">
        <f>+R161-CONCENTRADO!F160-CONCENTRADO!#REF!</f>
        <v>#REF!</v>
      </c>
    </row>
    <row r="162" spans="19:19" x14ac:dyDescent="0.25">
      <c r="S162" s="140" t="e">
        <f>+R162-CONCENTRADO!F161-CONCENTRADO!#REF!</f>
        <v>#REF!</v>
      </c>
    </row>
    <row r="163" spans="19:19" x14ac:dyDescent="0.25">
      <c r="S163" s="140" t="e">
        <f>+R163-CONCENTRADO!F162-CONCENTRADO!#REF!</f>
        <v>#REF!</v>
      </c>
    </row>
    <row r="164" spans="19:19" x14ac:dyDescent="0.25">
      <c r="S164" s="140" t="e">
        <f>+R164-CONCENTRADO!F163-CONCENTRADO!#REF!</f>
        <v>#REF!</v>
      </c>
    </row>
    <row r="165" spans="19:19" x14ac:dyDescent="0.25">
      <c r="S165" s="140" t="e">
        <f>+R165-CONCENTRADO!F164-CONCENTRADO!#REF!</f>
        <v>#REF!</v>
      </c>
    </row>
    <row r="166" spans="19:19" x14ac:dyDescent="0.25">
      <c r="S166" s="140" t="e">
        <f>+R166-CONCENTRADO!F165-CONCENTRADO!#REF!</f>
        <v>#REF!</v>
      </c>
    </row>
    <row r="167" spans="19:19" x14ac:dyDescent="0.25">
      <c r="S167" s="140" t="e">
        <f>+R167-CONCENTRADO!F166-CONCENTRADO!#REF!</f>
        <v>#REF!</v>
      </c>
    </row>
    <row r="168" spans="19:19" x14ac:dyDescent="0.25">
      <c r="S168" s="140" t="e">
        <f>+R168-CONCENTRADO!F167-CONCENTRADO!#REF!</f>
        <v>#REF!</v>
      </c>
    </row>
    <row r="169" spans="19:19" x14ac:dyDescent="0.25">
      <c r="S169" s="140" t="e">
        <f>+R169-CONCENTRADO!F168-CONCENTRADO!#REF!</f>
        <v>#REF!</v>
      </c>
    </row>
    <row r="170" spans="19:19" x14ac:dyDescent="0.25">
      <c r="S170" s="140" t="e">
        <f>+R170-CONCENTRADO!F169-CONCENTRADO!#REF!</f>
        <v>#REF!</v>
      </c>
    </row>
    <row r="171" spans="19:19" x14ac:dyDescent="0.25">
      <c r="S171" s="140" t="e">
        <f>+R171-CONCENTRADO!F170-CONCENTRADO!#REF!</f>
        <v>#REF!</v>
      </c>
    </row>
    <row r="172" spans="19:19" x14ac:dyDescent="0.25">
      <c r="S172" s="140" t="e">
        <f>+R172-CONCENTRADO!F171-CONCENTRADO!#REF!</f>
        <v>#REF!</v>
      </c>
    </row>
    <row r="173" spans="19:19" x14ac:dyDescent="0.25">
      <c r="S173" s="140" t="e">
        <f>+R173-CONCENTRADO!F172-CONCENTRADO!#REF!</f>
        <v>#REF!</v>
      </c>
    </row>
    <row r="174" spans="19:19" x14ac:dyDescent="0.25">
      <c r="S174" s="140" t="e">
        <f>+R174-CONCENTRADO!F173-CONCENTRADO!#REF!</f>
        <v>#REF!</v>
      </c>
    </row>
    <row r="175" spans="19:19" x14ac:dyDescent="0.25">
      <c r="S175" s="140" t="e">
        <f>+R175-CONCENTRADO!F174-CONCENTRADO!#REF!</f>
        <v>#REF!</v>
      </c>
    </row>
    <row r="176" spans="19:19" x14ac:dyDescent="0.25">
      <c r="S176" s="140" t="e">
        <f>+R176-CONCENTRADO!F175-CONCENTRADO!#REF!</f>
        <v>#REF!</v>
      </c>
    </row>
  </sheetData>
  <mergeCells count="8">
    <mergeCell ref="A10:B10"/>
    <mergeCell ref="A5:N5"/>
    <mergeCell ref="A1:N1"/>
    <mergeCell ref="A2:N2"/>
    <mergeCell ref="A3:B3"/>
    <mergeCell ref="A4:N4"/>
    <mergeCell ref="A6:N6"/>
    <mergeCell ref="A9:B9"/>
  </mergeCells>
  <pageMargins left="0.19685039370078741" right="0.39370078740157483" top="0.43307086614173229" bottom="0.39370078740157483" header="0.31496062992125984" footer="0.3149606299212598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A34" workbookViewId="0">
      <selection activeCell="L54" sqref="L54"/>
    </sheetView>
  </sheetViews>
  <sheetFormatPr baseColWidth="10" defaultRowHeight="15" x14ac:dyDescent="0.25"/>
  <cols>
    <col min="1" max="1" width="10.85546875" style="234"/>
    <col min="2" max="2" width="31.42578125" style="83" customWidth="1"/>
    <col min="3" max="3" width="6.85546875" style="83" bestFit="1" customWidth="1"/>
    <col min="4" max="5" width="7.7109375" style="83" bestFit="1" customWidth="1"/>
    <col min="6" max="6" width="6.85546875" style="83" bestFit="1" customWidth="1"/>
    <col min="7" max="10" width="7.7109375" style="83" bestFit="1" customWidth="1"/>
    <col min="11" max="11" width="10.140625" style="83" bestFit="1" customWidth="1"/>
    <col min="12" max="12" width="7.85546875" style="83" bestFit="1" customWidth="1"/>
    <col min="13" max="13" width="10" style="83" bestFit="1" customWidth="1"/>
    <col min="14" max="14" width="9.28515625" style="83" bestFit="1" customWidth="1"/>
    <col min="15" max="15" width="9" style="193" bestFit="1" customWidth="1"/>
  </cols>
  <sheetData>
    <row r="1" spans="1:15" ht="15.75" x14ac:dyDescent="0.25">
      <c r="A1" s="242" t="s">
        <v>320</v>
      </c>
    </row>
    <row r="2" spans="1:15" x14ac:dyDescent="0.25">
      <c r="A2" s="241" t="s">
        <v>321</v>
      </c>
    </row>
    <row r="3" spans="1:15" x14ac:dyDescent="0.25">
      <c r="A3" s="236" t="s">
        <v>327</v>
      </c>
    </row>
    <row r="4" spans="1:15" x14ac:dyDescent="0.25">
      <c r="A4" s="237"/>
    </row>
    <row r="5" spans="1:15" x14ac:dyDescent="0.25">
      <c r="A5" s="236" t="s">
        <v>328</v>
      </c>
    </row>
    <row r="6" spans="1:15" x14ac:dyDescent="0.25">
      <c r="A6" s="236" t="s">
        <v>329</v>
      </c>
    </row>
    <row r="8" spans="1:15" ht="21.75" customHeight="1" x14ac:dyDescent="0.25">
      <c r="A8" s="240" t="s">
        <v>257</v>
      </c>
    </row>
    <row r="9" spans="1:15" s="5" customFormat="1" x14ac:dyDescent="0.25">
      <c r="A9" s="255" t="s">
        <v>322</v>
      </c>
      <c r="B9" s="256" t="s">
        <v>131</v>
      </c>
      <c r="C9" s="246" t="s">
        <v>286</v>
      </c>
      <c r="D9" s="246" t="s">
        <v>287</v>
      </c>
      <c r="E9" s="246" t="s">
        <v>288</v>
      </c>
      <c r="F9" s="246" t="s">
        <v>289</v>
      </c>
      <c r="G9" s="246" t="s">
        <v>290</v>
      </c>
      <c r="H9" s="246" t="s">
        <v>291</v>
      </c>
      <c r="I9" s="246" t="s">
        <v>292</v>
      </c>
      <c r="J9" s="246" t="s">
        <v>293</v>
      </c>
      <c r="K9" s="246" t="s">
        <v>294</v>
      </c>
      <c r="L9" s="246" t="s">
        <v>295</v>
      </c>
      <c r="M9" s="246" t="s">
        <v>296</v>
      </c>
      <c r="N9" s="246" t="s">
        <v>297</v>
      </c>
      <c r="O9" s="246" t="s">
        <v>189</v>
      </c>
    </row>
    <row r="10" spans="1:15" x14ac:dyDescent="0.25">
      <c r="A10" s="234">
        <v>21101</v>
      </c>
      <c r="B10" s="244" t="s">
        <v>298</v>
      </c>
      <c r="C10" s="233">
        <v>1668.1</v>
      </c>
      <c r="D10" s="233"/>
      <c r="E10" s="233">
        <v>1931.6</v>
      </c>
      <c r="F10" s="233">
        <v>685.8</v>
      </c>
      <c r="G10" s="233">
        <v>3641.07</v>
      </c>
      <c r="H10" s="233">
        <v>1820.68</v>
      </c>
      <c r="I10" s="233">
        <v>594.55999999999995</v>
      </c>
      <c r="J10" s="233">
        <v>3335.14</v>
      </c>
      <c r="K10" s="233">
        <v>195</v>
      </c>
      <c r="L10" s="233">
        <v>3623.9</v>
      </c>
      <c r="M10" s="233"/>
      <c r="N10" s="233"/>
      <c r="O10" s="238">
        <f>SUM(C10:N10)</f>
        <v>17495.849999999999</v>
      </c>
    </row>
    <row r="11" spans="1:15" ht="22.5" x14ac:dyDescent="0.25">
      <c r="A11" s="234">
        <v>21201</v>
      </c>
      <c r="B11" s="243" t="s">
        <v>299</v>
      </c>
      <c r="C11" s="233">
        <v>5365</v>
      </c>
      <c r="D11" s="233"/>
      <c r="E11" s="233">
        <v>1276</v>
      </c>
      <c r="F11" s="233"/>
      <c r="G11" s="233"/>
      <c r="H11" s="233"/>
      <c r="I11" s="233"/>
      <c r="J11" s="233">
        <v>1333.78</v>
      </c>
      <c r="K11" s="233"/>
      <c r="L11" s="233"/>
      <c r="M11" s="233">
        <v>4069.3</v>
      </c>
      <c r="N11" s="233">
        <v>147900</v>
      </c>
      <c r="O11" s="238">
        <f t="shared" ref="O11:O49" si="0">SUM(C11:N11)</f>
        <v>159944.07999999999</v>
      </c>
    </row>
    <row r="12" spans="1:15" x14ac:dyDescent="0.25">
      <c r="A12" s="234">
        <v>21601</v>
      </c>
      <c r="B12" s="243" t="s">
        <v>300</v>
      </c>
      <c r="C12" s="233">
        <v>470.43</v>
      </c>
      <c r="D12" s="233"/>
      <c r="E12" s="233"/>
      <c r="F12" s="233"/>
      <c r="G12" s="233"/>
      <c r="H12" s="233"/>
      <c r="I12" s="233"/>
      <c r="J12" s="233"/>
      <c r="K12" s="233"/>
      <c r="L12" s="233"/>
      <c r="M12" s="233"/>
      <c r="N12" s="233"/>
      <c r="O12" s="238">
        <f t="shared" si="0"/>
        <v>470.43</v>
      </c>
    </row>
    <row r="13" spans="1:15" ht="22.5" x14ac:dyDescent="0.25">
      <c r="A13" s="234">
        <v>22101</v>
      </c>
      <c r="B13" s="243" t="s">
        <v>46</v>
      </c>
      <c r="C13" s="233">
        <v>1906.53</v>
      </c>
      <c r="D13" s="233">
        <v>211.77</v>
      </c>
      <c r="E13" s="233">
        <v>775.4</v>
      </c>
      <c r="F13" s="233">
        <v>687.8</v>
      </c>
      <c r="G13" s="233">
        <v>917.95</v>
      </c>
      <c r="H13" s="233">
        <v>2775.19</v>
      </c>
      <c r="I13" s="233"/>
      <c r="J13" s="233"/>
      <c r="K13" s="233">
        <v>986.99</v>
      </c>
      <c r="L13" s="233"/>
      <c r="M13" s="233">
        <v>787.28</v>
      </c>
      <c r="N13" s="233"/>
      <c r="O13" s="238">
        <f t="shared" si="0"/>
        <v>9048.91</v>
      </c>
    </row>
    <row r="14" spans="1:15" ht="22.5" x14ac:dyDescent="0.25">
      <c r="A14" s="234">
        <v>22105</v>
      </c>
      <c r="B14" s="243" t="s">
        <v>301</v>
      </c>
      <c r="C14" s="233"/>
      <c r="D14" s="233">
        <v>6442.99</v>
      </c>
      <c r="E14" s="233">
        <v>395</v>
      </c>
      <c r="F14" s="233">
        <v>2489.1999999999998</v>
      </c>
      <c r="G14" s="233">
        <v>2074</v>
      </c>
      <c r="H14" s="233">
        <v>90386.41</v>
      </c>
      <c r="I14" s="233">
        <v>810.6</v>
      </c>
      <c r="J14" s="233">
        <v>6453.7</v>
      </c>
      <c r="K14" s="233">
        <v>4888.5</v>
      </c>
      <c r="L14" s="233">
        <v>9539.4</v>
      </c>
      <c r="M14" s="233">
        <v>7844.25</v>
      </c>
      <c r="N14" s="233">
        <v>180</v>
      </c>
      <c r="O14" s="238">
        <f t="shared" si="0"/>
        <v>131504.04999999999</v>
      </c>
    </row>
    <row r="15" spans="1:15" x14ac:dyDescent="0.25">
      <c r="A15" s="234">
        <v>22106</v>
      </c>
      <c r="B15" s="243" t="s">
        <v>48</v>
      </c>
      <c r="C15" s="233"/>
      <c r="D15" s="233"/>
      <c r="E15" s="233"/>
      <c r="F15" s="233"/>
      <c r="G15" s="233"/>
      <c r="H15" s="233">
        <v>129.85</v>
      </c>
      <c r="I15" s="233"/>
      <c r="J15" s="233"/>
      <c r="K15" s="233"/>
      <c r="L15" s="233"/>
      <c r="M15" s="233"/>
      <c r="N15" s="233"/>
      <c r="O15" s="238">
        <f t="shared" si="0"/>
        <v>129.85</v>
      </c>
    </row>
    <row r="16" spans="1:15" x14ac:dyDescent="0.25">
      <c r="A16" s="234">
        <v>22301</v>
      </c>
      <c r="B16" s="243" t="s">
        <v>302</v>
      </c>
      <c r="C16" s="233"/>
      <c r="D16" s="233"/>
      <c r="E16" s="233"/>
      <c r="F16" s="233"/>
      <c r="G16" s="233"/>
      <c r="H16" s="233"/>
      <c r="I16" s="233">
        <v>658</v>
      </c>
      <c r="J16" s="233"/>
      <c r="K16" s="233"/>
      <c r="L16" s="233"/>
      <c r="M16" s="233"/>
      <c r="N16" s="233"/>
      <c r="O16" s="238">
        <f t="shared" si="0"/>
        <v>658</v>
      </c>
    </row>
    <row r="17" spans="1:15" x14ac:dyDescent="0.25">
      <c r="A17" s="234">
        <v>24601</v>
      </c>
      <c r="B17" s="243" t="s">
        <v>303</v>
      </c>
      <c r="C17" s="233"/>
      <c r="D17" s="233"/>
      <c r="E17" s="233"/>
      <c r="F17" s="233"/>
      <c r="G17" s="233"/>
      <c r="H17" s="233"/>
      <c r="I17" s="233">
        <v>283.93</v>
      </c>
      <c r="J17" s="233"/>
      <c r="K17" s="233"/>
      <c r="L17" s="233"/>
      <c r="M17" s="233"/>
      <c r="N17" s="233"/>
      <c r="O17" s="238">
        <f t="shared" si="0"/>
        <v>283.93</v>
      </c>
    </row>
    <row r="18" spans="1:15" x14ac:dyDescent="0.25">
      <c r="A18" s="234">
        <v>24701</v>
      </c>
      <c r="B18" s="243" t="s">
        <v>58</v>
      </c>
      <c r="C18" s="233"/>
      <c r="D18" s="233"/>
      <c r="E18" s="233"/>
      <c r="F18" s="233"/>
      <c r="G18" s="233"/>
      <c r="H18" s="233">
        <v>559.70000000000005</v>
      </c>
      <c r="I18" s="233">
        <v>559.70000000000005</v>
      </c>
      <c r="J18" s="233"/>
      <c r="K18" s="233"/>
      <c r="L18" s="233"/>
      <c r="M18" s="233"/>
      <c r="N18" s="233"/>
      <c r="O18" s="238">
        <f t="shared" si="0"/>
        <v>1119.4000000000001</v>
      </c>
    </row>
    <row r="19" spans="1:15" x14ac:dyDescent="0.25">
      <c r="A19" s="234">
        <v>25301</v>
      </c>
      <c r="B19" s="243" t="s">
        <v>304</v>
      </c>
      <c r="C19" s="233"/>
      <c r="D19" s="233">
        <v>82</v>
      </c>
      <c r="E19" s="233"/>
      <c r="F19" s="233"/>
      <c r="G19" s="233"/>
      <c r="H19" s="233"/>
      <c r="I19" s="233"/>
      <c r="J19" s="233"/>
      <c r="K19" s="233"/>
      <c r="L19" s="233"/>
      <c r="M19" s="233"/>
      <c r="N19" s="233"/>
      <c r="O19" s="238">
        <f t="shared" si="0"/>
        <v>82</v>
      </c>
    </row>
    <row r="20" spans="1:15" x14ac:dyDescent="0.25">
      <c r="A20" s="234">
        <v>26101</v>
      </c>
      <c r="B20" s="243" t="s">
        <v>66</v>
      </c>
      <c r="C20" s="233">
        <v>4601.54</v>
      </c>
      <c r="D20" s="233">
        <v>4350.82</v>
      </c>
      <c r="E20" s="233">
        <v>2770.01</v>
      </c>
      <c r="F20" s="233">
        <v>8563.74</v>
      </c>
      <c r="G20" s="233">
        <v>11400.59</v>
      </c>
      <c r="H20" s="233">
        <v>30693.279999999999</v>
      </c>
      <c r="I20" s="233">
        <v>7284.81</v>
      </c>
      <c r="J20" s="233">
        <v>21717.06</v>
      </c>
      <c r="K20" s="233">
        <v>24125.37</v>
      </c>
      <c r="L20" s="233">
        <v>15988.42</v>
      </c>
      <c r="M20" s="233">
        <v>14455.94</v>
      </c>
      <c r="N20" s="233">
        <v>8607.4699999999993</v>
      </c>
      <c r="O20" s="238">
        <f t="shared" si="0"/>
        <v>154559.04999999999</v>
      </c>
    </row>
    <row r="21" spans="1:15" x14ac:dyDescent="0.25">
      <c r="A21" s="234">
        <v>26102</v>
      </c>
      <c r="B21" s="243" t="s">
        <v>67</v>
      </c>
      <c r="C21" s="233"/>
      <c r="D21" s="233"/>
      <c r="E21" s="233"/>
      <c r="F21" s="233"/>
      <c r="G21" s="233"/>
      <c r="H21" s="233">
        <v>208.8</v>
      </c>
      <c r="I21" s="233"/>
      <c r="J21" s="233"/>
      <c r="K21" s="233">
        <v>390.28</v>
      </c>
      <c r="L21" s="233"/>
      <c r="M21" s="233"/>
      <c r="N21" s="233">
        <v>317.31</v>
      </c>
      <c r="O21" s="238">
        <f t="shared" si="0"/>
        <v>916.38999999999987</v>
      </c>
    </row>
    <row r="22" spans="1:15" x14ac:dyDescent="0.25">
      <c r="A22" s="234">
        <v>27101</v>
      </c>
      <c r="B22" s="243" t="s">
        <v>305</v>
      </c>
      <c r="C22" s="233"/>
      <c r="D22" s="233">
        <v>1276</v>
      </c>
      <c r="E22" s="233"/>
      <c r="F22" s="233"/>
      <c r="G22" s="233">
        <v>13050</v>
      </c>
      <c r="H22" s="233">
        <v>5592</v>
      </c>
      <c r="I22" s="233">
        <v>106360.4</v>
      </c>
      <c r="J22" s="233"/>
      <c r="K22" s="233"/>
      <c r="L22" s="233"/>
      <c r="M22" s="233">
        <v>-99980.4</v>
      </c>
      <c r="N22" s="233">
        <v>-11136</v>
      </c>
      <c r="O22" s="238">
        <f t="shared" si="0"/>
        <v>15162</v>
      </c>
    </row>
    <row r="23" spans="1:15" x14ac:dyDescent="0.25">
      <c r="A23" s="234">
        <v>27301</v>
      </c>
      <c r="B23" s="243" t="s">
        <v>306</v>
      </c>
      <c r="C23" s="233"/>
      <c r="D23" s="233"/>
      <c r="E23" s="233"/>
      <c r="F23" s="233">
        <v>6032</v>
      </c>
      <c r="G23" s="233"/>
      <c r="H23" s="233"/>
      <c r="I23" s="233"/>
      <c r="J23" s="233">
        <v>13440.32</v>
      </c>
      <c r="K23" s="233">
        <v>10699.29</v>
      </c>
      <c r="L23" s="233"/>
      <c r="M23" s="233"/>
      <c r="N23" s="233"/>
      <c r="O23" s="238">
        <f t="shared" si="0"/>
        <v>30171.61</v>
      </c>
    </row>
    <row r="24" spans="1:15" x14ac:dyDescent="0.25">
      <c r="A24" s="234">
        <v>27401</v>
      </c>
      <c r="B24" s="243" t="s">
        <v>70</v>
      </c>
      <c r="C24" s="233"/>
      <c r="D24" s="233"/>
      <c r="E24" s="233"/>
      <c r="F24" s="233"/>
      <c r="G24" s="233"/>
      <c r="H24" s="233">
        <v>10050.24</v>
      </c>
      <c r="I24" s="233"/>
      <c r="J24" s="233"/>
      <c r="K24" s="233"/>
      <c r="L24" s="233"/>
      <c r="M24" s="233"/>
      <c r="N24" s="233"/>
      <c r="O24" s="238">
        <f t="shared" si="0"/>
        <v>10050.24</v>
      </c>
    </row>
    <row r="25" spans="1:15" ht="22.5" x14ac:dyDescent="0.25">
      <c r="A25" s="234">
        <v>29601</v>
      </c>
      <c r="B25" s="243" t="s">
        <v>307</v>
      </c>
      <c r="C25" s="233"/>
      <c r="D25" s="233"/>
      <c r="E25" s="233"/>
      <c r="F25" s="233"/>
      <c r="G25" s="233"/>
      <c r="H25" s="233">
        <v>5233.92</v>
      </c>
      <c r="I25" s="233"/>
      <c r="J25" s="233"/>
      <c r="K25" s="233"/>
      <c r="L25" s="233"/>
      <c r="M25" s="233"/>
      <c r="N25" s="233"/>
      <c r="O25" s="238">
        <f t="shared" si="0"/>
        <v>5233.92</v>
      </c>
    </row>
    <row r="26" spans="1:15" ht="22.5" x14ac:dyDescent="0.25">
      <c r="A26" s="234">
        <v>32301</v>
      </c>
      <c r="B26" s="243" t="s">
        <v>308</v>
      </c>
      <c r="C26" s="233"/>
      <c r="D26" s="233">
        <v>1888.67</v>
      </c>
      <c r="E26" s="233"/>
      <c r="F26" s="233">
        <v>3004.35</v>
      </c>
      <c r="G26" s="233">
        <v>2556.54</v>
      </c>
      <c r="H26" s="233">
        <v>55941.33</v>
      </c>
      <c r="I26" s="233">
        <v>53237.18</v>
      </c>
      <c r="J26" s="233">
        <v>2641.87</v>
      </c>
      <c r="K26" s="233">
        <v>4896.91</v>
      </c>
      <c r="L26" s="233">
        <v>3575.21</v>
      </c>
      <c r="M26" s="233">
        <v>34898.69</v>
      </c>
      <c r="N26" s="233">
        <v>190786.04</v>
      </c>
      <c r="O26" s="238">
        <f t="shared" si="0"/>
        <v>353426.79000000004</v>
      </c>
    </row>
    <row r="27" spans="1:15" ht="22.5" x14ac:dyDescent="0.25">
      <c r="A27" s="234">
        <v>32302</v>
      </c>
      <c r="B27" s="243" t="s">
        <v>319</v>
      </c>
      <c r="C27" s="233"/>
      <c r="D27" s="233"/>
      <c r="E27" s="233"/>
      <c r="F27" s="233"/>
      <c r="G27" s="233"/>
      <c r="H27" s="233"/>
      <c r="I27" s="233"/>
      <c r="J27" s="233"/>
      <c r="K27" s="233"/>
      <c r="L27" s="233"/>
      <c r="M27" s="233"/>
      <c r="N27" s="233">
        <v>70992</v>
      </c>
      <c r="O27" s="238">
        <f t="shared" si="0"/>
        <v>70992</v>
      </c>
    </row>
    <row r="28" spans="1:15" x14ac:dyDescent="0.25">
      <c r="A28" s="234">
        <v>32501</v>
      </c>
      <c r="B28" s="243" t="s">
        <v>82</v>
      </c>
      <c r="C28" s="233">
        <v>684.4</v>
      </c>
      <c r="D28" s="233">
        <v>916.4</v>
      </c>
      <c r="E28" s="233"/>
      <c r="F28" s="233"/>
      <c r="G28" s="233"/>
      <c r="H28" s="233">
        <v>10440</v>
      </c>
      <c r="I28" s="233"/>
      <c r="J28" s="233">
        <v>32016</v>
      </c>
      <c r="K28" s="233">
        <v>38860</v>
      </c>
      <c r="L28" s="233"/>
      <c r="M28" s="233"/>
      <c r="N28" s="233">
        <v>0</v>
      </c>
      <c r="O28" s="238">
        <f t="shared" si="0"/>
        <v>82916.800000000003</v>
      </c>
    </row>
    <row r="29" spans="1:15" ht="22.5" x14ac:dyDescent="0.25">
      <c r="A29" s="234">
        <v>33101</v>
      </c>
      <c r="B29" s="243" t="s">
        <v>86</v>
      </c>
      <c r="C29" s="233"/>
      <c r="D29" s="233">
        <v>7888</v>
      </c>
      <c r="E29" s="233"/>
      <c r="F29" s="233"/>
      <c r="G29" s="233"/>
      <c r="H29" s="233"/>
      <c r="I29" s="233"/>
      <c r="J29" s="233"/>
      <c r="K29" s="233"/>
      <c r="L29" s="233"/>
      <c r="M29" s="233"/>
      <c r="N29" s="233"/>
      <c r="O29" s="238">
        <f t="shared" si="0"/>
        <v>7888</v>
      </c>
    </row>
    <row r="30" spans="1:15" ht="22.5" x14ac:dyDescent="0.25">
      <c r="A30" s="234">
        <v>33901</v>
      </c>
      <c r="B30" s="243" t="s">
        <v>309</v>
      </c>
      <c r="C30" s="233"/>
      <c r="D30" s="233"/>
      <c r="E30" s="233"/>
      <c r="F30" s="233"/>
      <c r="G30" s="233"/>
      <c r="H30" s="233">
        <v>22000</v>
      </c>
      <c r="I30" s="233"/>
      <c r="J30" s="233"/>
      <c r="K30" s="233"/>
      <c r="L30" s="233"/>
      <c r="M30" s="233"/>
      <c r="N30" s="233"/>
      <c r="O30" s="238">
        <f t="shared" si="0"/>
        <v>22000</v>
      </c>
    </row>
    <row r="31" spans="1:15" ht="22.5" x14ac:dyDescent="0.25">
      <c r="A31" s="234">
        <v>34401</v>
      </c>
      <c r="B31" s="243" t="s">
        <v>310</v>
      </c>
      <c r="C31" s="233"/>
      <c r="D31" s="233"/>
      <c r="E31" s="233"/>
      <c r="F31" s="233"/>
      <c r="G31" s="233"/>
      <c r="H31" s="233">
        <v>1118.03</v>
      </c>
      <c r="I31" s="233"/>
      <c r="J31" s="233"/>
      <c r="K31" s="233"/>
      <c r="L31" s="233"/>
      <c r="M31" s="233"/>
      <c r="N31" s="233"/>
      <c r="O31" s="238">
        <f t="shared" si="0"/>
        <v>1118.03</v>
      </c>
    </row>
    <row r="32" spans="1:15" x14ac:dyDescent="0.25">
      <c r="A32" s="234">
        <v>34501</v>
      </c>
      <c r="B32" s="243" t="s">
        <v>311</v>
      </c>
      <c r="C32" s="233"/>
      <c r="D32" s="233"/>
      <c r="E32" s="233"/>
      <c r="F32" s="233"/>
      <c r="G32" s="233"/>
      <c r="H32" s="233"/>
      <c r="I32" s="233"/>
      <c r="J32" s="233"/>
      <c r="K32" s="233"/>
      <c r="L32" s="233">
        <v>1808.44</v>
      </c>
      <c r="M32" s="233"/>
      <c r="N32" s="233"/>
      <c r="O32" s="238">
        <f t="shared" si="0"/>
        <v>1808.44</v>
      </c>
    </row>
    <row r="33" spans="1:15" x14ac:dyDescent="0.25">
      <c r="A33" s="234">
        <v>34701</v>
      </c>
      <c r="B33" s="243" t="s">
        <v>97</v>
      </c>
      <c r="C33" s="233"/>
      <c r="D33" s="233"/>
      <c r="E33" s="233"/>
      <c r="F33" s="233"/>
      <c r="G33" s="233"/>
      <c r="H33" s="233">
        <v>245</v>
      </c>
      <c r="I33" s="233"/>
      <c r="J33" s="233"/>
      <c r="K33" s="233"/>
      <c r="L33" s="233"/>
      <c r="M33" s="233">
        <v>4640</v>
      </c>
      <c r="N33" s="233"/>
      <c r="O33" s="238">
        <f t="shared" si="0"/>
        <v>4885</v>
      </c>
    </row>
    <row r="34" spans="1:15" x14ac:dyDescent="0.25">
      <c r="A34" s="234">
        <v>35101</v>
      </c>
      <c r="B34" s="243" t="s">
        <v>312</v>
      </c>
      <c r="C34" s="233"/>
      <c r="D34" s="233">
        <v>119</v>
      </c>
      <c r="E34" s="233"/>
      <c r="F34" s="233">
        <v>190</v>
      </c>
      <c r="G34" s="233"/>
      <c r="H34" s="233"/>
      <c r="I34" s="233"/>
      <c r="J34" s="233"/>
      <c r="K34" s="233"/>
      <c r="L34" s="233"/>
      <c r="M34" s="233"/>
      <c r="N34" s="233"/>
      <c r="O34" s="238">
        <f t="shared" si="0"/>
        <v>309</v>
      </c>
    </row>
    <row r="35" spans="1:15" ht="22.5" x14ac:dyDescent="0.25">
      <c r="A35" s="234">
        <v>35501</v>
      </c>
      <c r="B35" s="243" t="s">
        <v>313</v>
      </c>
      <c r="C35" s="233">
        <v>1921</v>
      </c>
      <c r="D35" s="233">
        <v>1475.4</v>
      </c>
      <c r="E35" s="233">
        <v>95</v>
      </c>
      <c r="F35" s="233"/>
      <c r="G35" s="233">
        <v>95</v>
      </c>
      <c r="H35" s="233">
        <v>3856.25</v>
      </c>
      <c r="I35" s="233">
        <v>415.28</v>
      </c>
      <c r="J35" s="233">
        <v>3921.84</v>
      </c>
      <c r="K35" s="233">
        <v>6489.33</v>
      </c>
      <c r="L35" s="233">
        <v>1065.05</v>
      </c>
      <c r="M35" s="233">
        <v>582.20000000000005</v>
      </c>
      <c r="N35" s="233"/>
      <c r="O35" s="238">
        <f t="shared" si="0"/>
        <v>19916.349999999999</v>
      </c>
    </row>
    <row r="36" spans="1:15" ht="22.5" x14ac:dyDescent="0.25">
      <c r="A36" s="234">
        <v>36101</v>
      </c>
      <c r="B36" s="243" t="s">
        <v>314</v>
      </c>
      <c r="C36" s="233"/>
      <c r="D36" s="233">
        <v>8398.4</v>
      </c>
      <c r="E36" s="233"/>
      <c r="F36" s="233">
        <v>542.88</v>
      </c>
      <c r="G36" s="233">
        <v>27426.17</v>
      </c>
      <c r="H36" s="233"/>
      <c r="I36" s="233">
        <v>43975.6</v>
      </c>
      <c r="J36" s="233">
        <v>83410.320000000007</v>
      </c>
      <c r="K36" s="233">
        <v>7701.82</v>
      </c>
      <c r="L36" s="233">
        <v>2107.4299999999998</v>
      </c>
      <c r="M36" s="233">
        <v>6907.8</v>
      </c>
      <c r="N36" s="233">
        <v>809362.8</v>
      </c>
      <c r="O36" s="238">
        <f t="shared" si="0"/>
        <v>989833.22</v>
      </c>
    </row>
    <row r="37" spans="1:15" ht="22.5" x14ac:dyDescent="0.25">
      <c r="A37" s="234">
        <v>36201</v>
      </c>
      <c r="B37" s="243" t="s">
        <v>315</v>
      </c>
      <c r="C37" s="233"/>
      <c r="D37" s="233"/>
      <c r="E37" s="233"/>
      <c r="F37" s="233"/>
      <c r="G37" s="233"/>
      <c r="H37" s="233"/>
      <c r="I37" s="233"/>
      <c r="J37" s="233"/>
      <c r="K37" s="233">
        <v>401973</v>
      </c>
      <c r="L37" s="233"/>
      <c r="M37" s="233"/>
      <c r="N37" s="233"/>
      <c r="O37" s="238">
        <f t="shared" si="0"/>
        <v>401973</v>
      </c>
    </row>
    <row r="38" spans="1:15" ht="22.5" x14ac:dyDescent="0.25">
      <c r="A38" s="234">
        <v>36301</v>
      </c>
      <c r="B38" s="243" t="s">
        <v>316</v>
      </c>
      <c r="C38" s="233"/>
      <c r="D38" s="233"/>
      <c r="E38" s="233"/>
      <c r="F38" s="233"/>
      <c r="G38" s="233"/>
      <c r="H38" s="233"/>
      <c r="I38" s="233"/>
      <c r="J38" s="233">
        <v>40600</v>
      </c>
      <c r="K38" s="233"/>
      <c r="L38" s="233"/>
      <c r="M38" s="233"/>
      <c r="N38" s="233"/>
      <c r="O38" s="238">
        <f t="shared" si="0"/>
        <v>40600</v>
      </c>
    </row>
    <row r="39" spans="1:15" x14ac:dyDescent="0.25">
      <c r="A39" s="234">
        <v>37101</v>
      </c>
      <c r="B39" s="243" t="s">
        <v>106</v>
      </c>
      <c r="C39" s="233">
        <v>10301</v>
      </c>
      <c r="D39" s="233">
        <v>42576</v>
      </c>
      <c r="E39" s="233">
        <v>13193</v>
      </c>
      <c r="F39" s="233">
        <v>13767</v>
      </c>
      <c r="G39" s="233">
        <v>5311</v>
      </c>
      <c r="H39" s="233">
        <v>19008</v>
      </c>
      <c r="I39" s="233">
        <v>21481</v>
      </c>
      <c r="J39" s="233">
        <v>8604</v>
      </c>
      <c r="K39" s="233"/>
      <c r="L39" s="233">
        <v>9395</v>
      </c>
      <c r="M39" s="233">
        <v>6989</v>
      </c>
      <c r="N39" s="233">
        <v>8020</v>
      </c>
      <c r="O39" s="238">
        <f t="shared" si="0"/>
        <v>158645</v>
      </c>
    </row>
    <row r="40" spans="1:15" x14ac:dyDescent="0.25">
      <c r="A40" s="234">
        <v>37201</v>
      </c>
      <c r="B40" s="243" t="s">
        <v>107</v>
      </c>
      <c r="C40" s="233"/>
      <c r="D40" s="233"/>
      <c r="E40" s="233"/>
      <c r="F40" s="233"/>
      <c r="G40" s="233"/>
      <c r="H40" s="233">
        <v>985</v>
      </c>
      <c r="I40" s="233"/>
      <c r="J40" s="233">
        <v>1468.93</v>
      </c>
      <c r="K40" s="233"/>
      <c r="L40" s="233"/>
      <c r="M40" s="233"/>
      <c r="N40" s="233"/>
      <c r="O40" s="238">
        <f t="shared" si="0"/>
        <v>2453.9300000000003</v>
      </c>
    </row>
    <row r="41" spans="1:15" x14ac:dyDescent="0.25">
      <c r="A41" s="234">
        <v>37501</v>
      </c>
      <c r="B41" s="243" t="s">
        <v>108</v>
      </c>
      <c r="C41" s="233"/>
      <c r="D41" s="233"/>
      <c r="E41" s="233"/>
      <c r="F41" s="233"/>
      <c r="G41" s="233"/>
      <c r="H41" s="233"/>
      <c r="I41" s="233"/>
      <c r="J41" s="233"/>
      <c r="K41" s="233"/>
      <c r="L41" s="233"/>
      <c r="M41" s="233"/>
      <c r="N41" s="233">
        <v>4000</v>
      </c>
      <c r="O41" s="238">
        <f t="shared" si="0"/>
        <v>4000</v>
      </c>
    </row>
    <row r="42" spans="1:15" x14ac:dyDescent="0.25">
      <c r="A42" s="234">
        <v>37502</v>
      </c>
      <c r="B42" s="243" t="s">
        <v>109</v>
      </c>
      <c r="C42" s="233"/>
      <c r="D42" s="233"/>
      <c r="E42" s="233"/>
      <c r="F42" s="233"/>
      <c r="G42" s="233"/>
      <c r="H42" s="233"/>
      <c r="I42" s="233"/>
      <c r="J42" s="233"/>
      <c r="K42" s="233"/>
      <c r="L42" s="233"/>
      <c r="M42" s="233"/>
      <c r="N42" s="233">
        <v>400</v>
      </c>
      <c r="O42" s="238">
        <f t="shared" si="0"/>
        <v>400</v>
      </c>
    </row>
    <row r="43" spans="1:15" x14ac:dyDescent="0.25">
      <c r="A43" s="234">
        <v>37901</v>
      </c>
      <c r="B43" s="243" t="s">
        <v>110</v>
      </c>
      <c r="C43" s="233">
        <v>340</v>
      </c>
      <c r="D43" s="233">
        <v>310</v>
      </c>
      <c r="E43" s="233"/>
      <c r="F43" s="233">
        <v>584</v>
      </c>
      <c r="G43" s="233"/>
      <c r="H43" s="233">
        <v>160</v>
      </c>
      <c r="I43" s="233">
        <v>1054</v>
      </c>
      <c r="J43" s="233"/>
      <c r="K43" s="233">
        <v>295</v>
      </c>
      <c r="L43" s="233">
        <v>340</v>
      </c>
      <c r="M43" s="233">
        <v>60</v>
      </c>
      <c r="N43" s="233"/>
      <c r="O43" s="238">
        <f t="shared" si="0"/>
        <v>3143</v>
      </c>
    </row>
    <row r="44" spans="1:15" x14ac:dyDescent="0.25">
      <c r="A44" s="234">
        <v>38101</v>
      </c>
      <c r="B44" s="243" t="s">
        <v>317</v>
      </c>
      <c r="C44" s="233">
        <v>1900</v>
      </c>
      <c r="D44" s="233">
        <v>8769.6</v>
      </c>
      <c r="E44" s="233">
        <v>14815.31</v>
      </c>
      <c r="F44" s="233">
        <v>4070.54</v>
      </c>
      <c r="G44" s="233">
        <v>10089</v>
      </c>
      <c r="H44" s="233">
        <v>585238.09</v>
      </c>
      <c r="I44" s="233">
        <v>36127.4</v>
      </c>
      <c r="J44" s="233">
        <v>1850.01</v>
      </c>
      <c r="K44" s="233"/>
      <c r="L44" s="233">
        <v>1150</v>
      </c>
      <c r="M44" s="233">
        <v>7420</v>
      </c>
      <c r="N44" s="233">
        <v>36395.599999999999</v>
      </c>
      <c r="O44" s="238">
        <f t="shared" si="0"/>
        <v>707825.54999999993</v>
      </c>
    </row>
    <row r="45" spans="1:15" x14ac:dyDescent="0.25">
      <c r="A45" s="234">
        <v>38401</v>
      </c>
      <c r="B45" s="243" t="s">
        <v>114</v>
      </c>
      <c r="C45" s="233"/>
      <c r="D45" s="233"/>
      <c r="E45" s="233"/>
      <c r="F45" s="233"/>
      <c r="G45" s="233"/>
      <c r="H45" s="233">
        <v>1133</v>
      </c>
      <c r="I45" s="233"/>
      <c r="J45" s="233"/>
      <c r="K45" s="233"/>
      <c r="L45" s="233"/>
      <c r="M45" s="233"/>
      <c r="N45" s="233">
        <v>1000000</v>
      </c>
      <c r="O45" s="238">
        <f t="shared" si="0"/>
        <v>1001133</v>
      </c>
    </row>
    <row r="46" spans="1:15" x14ac:dyDescent="0.25">
      <c r="A46" s="234">
        <v>39201</v>
      </c>
      <c r="B46" s="243" t="s">
        <v>115</v>
      </c>
      <c r="C46" s="233"/>
      <c r="D46" s="233">
        <v>201</v>
      </c>
      <c r="E46" s="233"/>
      <c r="F46" s="233"/>
      <c r="G46" s="233"/>
      <c r="H46" s="233"/>
      <c r="I46" s="233"/>
      <c r="J46" s="233"/>
      <c r="K46" s="233"/>
      <c r="L46" s="233"/>
      <c r="M46" s="233"/>
      <c r="N46" s="233"/>
      <c r="O46" s="238">
        <f t="shared" si="0"/>
        <v>201</v>
      </c>
    </row>
    <row r="47" spans="1:15" x14ac:dyDescent="0.25">
      <c r="A47" s="234">
        <v>44204</v>
      </c>
      <c r="B47" s="243" t="s">
        <v>119</v>
      </c>
      <c r="C47" s="233">
        <v>10711.48</v>
      </c>
      <c r="D47" s="233">
        <v>11716</v>
      </c>
      <c r="E47" s="233">
        <v>333120.40999999997</v>
      </c>
      <c r="F47" s="233">
        <v>4002</v>
      </c>
      <c r="G47" s="233">
        <v>67191.72</v>
      </c>
      <c r="H47" s="233">
        <v>8000</v>
      </c>
      <c r="I47" s="233">
        <v>28499.360000000001</v>
      </c>
      <c r="J47" s="233">
        <v>233304.46</v>
      </c>
      <c r="K47" s="233">
        <v>16.239999999999998</v>
      </c>
      <c r="L47" s="233">
        <v>55125.53</v>
      </c>
      <c r="M47" s="233">
        <v>1768505.79</v>
      </c>
      <c r="N47" s="233">
        <v>2356270.34</v>
      </c>
      <c r="O47" s="238">
        <f t="shared" si="0"/>
        <v>4876463.33</v>
      </c>
    </row>
    <row r="48" spans="1:15" ht="22.5" x14ac:dyDescent="0.25">
      <c r="A48" s="234">
        <v>51501</v>
      </c>
      <c r="B48" s="243" t="s">
        <v>318</v>
      </c>
      <c r="C48" s="233"/>
      <c r="D48" s="233"/>
      <c r="E48" s="233"/>
      <c r="F48" s="233"/>
      <c r="G48" s="233"/>
      <c r="H48" s="233"/>
      <c r="I48" s="233"/>
      <c r="J48" s="233"/>
      <c r="K48" s="233">
        <v>8178</v>
      </c>
      <c r="L48" s="233"/>
      <c r="M48" s="233"/>
      <c r="N48" s="233">
        <v>-8178</v>
      </c>
      <c r="O48" s="238">
        <f t="shared" si="0"/>
        <v>0</v>
      </c>
    </row>
    <row r="49" spans="1:16" x14ac:dyDescent="0.25">
      <c r="A49" s="234">
        <v>56701</v>
      </c>
      <c r="B49" s="247" t="s">
        <v>127</v>
      </c>
      <c r="C49" s="233"/>
      <c r="D49" s="233"/>
      <c r="E49" s="233"/>
      <c r="F49" s="233"/>
      <c r="G49" s="233"/>
      <c r="H49" s="233"/>
      <c r="I49" s="233"/>
      <c r="J49" s="233">
        <v>4737.93</v>
      </c>
      <c r="K49" s="233"/>
      <c r="L49" s="233"/>
      <c r="M49" s="233"/>
      <c r="N49" s="233">
        <v>-4737.93</v>
      </c>
      <c r="O49" s="238">
        <f t="shared" si="0"/>
        <v>0</v>
      </c>
    </row>
    <row r="50" spans="1:16" s="5" customFormat="1" x14ac:dyDescent="0.25">
      <c r="A50" s="237"/>
      <c r="B50" s="248" t="s">
        <v>189</v>
      </c>
      <c r="C50" s="249">
        <f>SUM(C10:C49)</f>
        <v>39869.479999999996</v>
      </c>
      <c r="D50" s="249">
        <f t="shared" ref="D50:N50" si="1">SUM(D10:D49)</f>
        <v>96622.050000000017</v>
      </c>
      <c r="E50" s="249">
        <f>SUM(E10:E49)</f>
        <v>368371.73</v>
      </c>
      <c r="F50" s="249">
        <f t="shared" si="1"/>
        <v>44619.310000000005</v>
      </c>
      <c r="G50" s="249">
        <f t="shared" si="1"/>
        <v>143753.04</v>
      </c>
      <c r="H50" s="249">
        <f t="shared" si="1"/>
        <v>855574.77</v>
      </c>
      <c r="I50" s="249">
        <f t="shared" si="1"/>
        <v>301341.82</v>
      </c>
      <c r="J50" s="249">
        <f t="shared" si="1"/>
        <v>458835.36</v>
      </c>
      <c r="K50" s="249">
        <f t="shared" si="1"/>
        <v>509695.73</v>
      </c>
      <c r="L50" s="249">
        <f t="shared" si="1"/>
        <v>103718.38</v>
      </c>
      <c r="M50" s="249">
        <f t="shared" si="1"/>
        <v>1757179.85</v>
      </c>
      <c r="N50" s="249">
        <f t="shared" si="1"/>
        <v>4609179.6300000008</v>
      </c>
      <c r="O50" s="250">
        <f>SUM(C50:N50)</f>
        <v>9288761.1500000004</v>
      </c>
      <c r="P50" s="239"/>
    </row>
    <row r="51" spans="1:16" s="5" customFormat="1" x14ac:dyDescent="0.25">
      <c r="A51" s="237"/>
      <c r="B51" s="257"/>
      <c r="C51" s="258"/>
      <c r="D51" s="258"/>
      <c r="E51" s="258"/>
      <c r="F51" s="258"/>
      <c r="G51" s="258"/>
      <c r="H51" s="258"/>
      <c r="I51" s="258"/>
      <c r="J51" s="258"/>
      <c r="K51" s="258"/>
      <c r="L51" s="258"/>
      <c r="M51" s="258"/>
      <c r="N51" s="258"/>
      <c r="O51" s="259"/>
      <c r="P51" s="239"/>
    </row>
    <row r="52" spans="1:16" x14ac:dyDescent="0.25">
      <c r="A52" s="241" t="s">
        <v>326</v>
      </c>
      <c r="C52" s="233"/>
      <c r="D52" s="233"/>
      <c r="E52" s="233"/>
      <c r="F52" s="233"/>
      <c r="G52" s="233"/>
      <c r="H52" s="233"/>
      <c r="I52" s="233"/>
      <c r="J52" s="233"/>
      <c r="K52" s="233"/>
      <c r="L52" s="233"/>
      <c r="M52" s="233"/>
      <c r="N52" s="233"/>
      <c r="O52" s="238"/>
      <c r="P52" s="232"/>
    </row>
    <row r="53" spans="1:16" x14ac:dyDescent="0.25">
      <c r="A53" s="235" t="s">
        <v>323</v>
      </c>
      <c r="B53" s="235" t="s">
        <v>299</v>
      </c>
      <c r="H53" s="83">
        <v>450</v>
      </c>
      <c r="L53" s="83">
        <v>900</v>
      </c>
      <c r="O53" s="238">
        <f>SUM(C53:N53)</f>
        <v>1350</v>
      </c>
    </row>
    <row r="54" spans="1:16" x14ac:dyDescent="0.25">
      <c r="A54" s="235" t="s">
        <v>324</v>
      </c>
      <c r="B54" s="235" t="s">
        <v>66</v>
      </c>
      <c r="N54" s="253">
        <v>690.44</v>
      </c>
      <c r="O54" s="238">
        <f>SUM(C54:N54)</f>
        <v>690.44</v>
      </c>
    </row>
    <row r="55" spans="1:16" x14ac:dyDescent="0.25">
      <c r="A55" s="235" t="s">
        <v>325</v>
      </c>
      <c r="B55" s="251" t="s">
        <v>312</v>
      </c>
      <c r="L55" s="253">
        <v>338.98</v>
      </c>
      <c r="N55" s="253"/>
      <c r="O55" s="238">
        <f>SUM(C55:N55)</f>
        <v>338.98</v>
      </c>
    </row>
    <row r="56" spans="1:16" x14ac:dyDescent="0.25">
      <c r="B56" s="248" t="s">
        <v>189</v>
      </c>
      <c r="C56" s="245">
        <f>SUM(C53:C55)</f>
        <v>0</v>
      </c>
      <c r="D56" s="245">
        <f t="shared" ref="D56:N56" si="2">SUM(D53:D55)</f>
        <v>0</v>
      </c>
      <c r="E56" s="245">
        <f t="shared" si="2"/>
        <v>0</v>
      </c>
      <c r="F56" s="245">
        <f t="shared" si="2"/>
        <v>0</v>
      </c>
      <c r="G56" s="245">
        <f t="shared" si="2"/>
        <v>0</v>
      </c>
      <c r="H56" s="245">
        <f t="shared" si="2"/>
        <v>450</v>
      </c>
      <c r="I56" s="245">
        <f t="shared" si="2"/>
        <v>0</v>
      </c>
      <c r="J56" s="245">
        <f t="shared" si="2"/>
        <v>0</v>
      </c>
      <c r="K56" s="245">
        <f t="shared" si="2"/>
        <v>0</v>
      </c>
      <c r="L56" s="254">
        <f t="shared" si="2"/>
        <v>1238.98</v>
      </c>
      <c r="M56" s="245">
        <f t="shared" si="2"/>
        <v>0</v>
      </c>
      <c r="N56" s="254">
        <f t="shared" si="2"/>
        <v>690.44</v>
      </c>
      <c r="O56" s="252">
        <f>SUM(O53:O55)</f>
        <v>2379.42</v>
      </c>
    </row>
    <row r="57" spans="1:16" x14ac:dyDescent="0.25">
      <c r="O57" s="238"/>
    </row>
    <row r="58" spans="1:16" x14ac:dyDescent="0.25">
      <c r="O58" s="238"/>
    </row>
    <row r="59" spans="1:16" x14ac:dyDescent="0.25">
      <c r="O59" s="238"/>
    </row>
    <row r="60" spans="1:16" x14ac:dyDescent="0.25">
      <c r="O60" s="238"/>
    </row>
    <row r="61" spans="1:16" x14ac:dyDescent="0.25">
      <c r="O61" s="238"/>
    </row>
    <row r="62" spans="1:16" x14ac:dyDescent="0.25">
      <c r="O62" s="238"/>
    </row>
    <row r="63" spans="1:16" x14ac:dyDescent="0.25">
      <c r="O63" s="238"/>
    </row>
    <row r="64" spans="1:16" x14ac:dyDescent="0.25">
      <c r="O64" s="238"/>
    </row>
    <row r="65" spans="15:15" x14ac:dyDescent="0.25">
      <c r="O65" s="238"/>
    </row>
    <row r="66" spans="15:15" x14ac:dyDescent="0.25">
      <c r="O66" s="238"/>
    </row>
  </sheetData>
  <pageMargins left="0.39370078740157483" right="0.27559055118110237" top="0.43307086614173229" bottom="0.74803149606299213" header="0.31496062992125984" footer="0.3149606299212598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3"/>
  <sheetViews>
    <sheetView workbookViewId="0">
      <selection sqref="A1:XFD6"/>
    </sheetView>
  </sheetViews>
  <sheetFormatPr baseColWidth="10" defaultRowHeight="18.75" x14ac:dyDescent="0.3"/>
  <cols>
    <col min="1" max="1" width="15.7109375" style="506" customWidth="1"/>
    <col min="2" max="2" width="31.140625" style="506" customWidth="1"/>
    <col min="3" max="3" width="121.28515625" style="506" customWidth="1"/>
    <col min="4" max="9" width="10.85546875" style="506"/>
  </cols>
  <sheetData>
    <row r="7" spans="2:4" x14ac:dyDescent="0.3">
      <c r="B7" s="506" t="s">
        <v>571</v>
      </c>
      <c r="C7" s="506" t="s">
        <v>573</v>
      </c>
    </row>
    <row r="8" spans="2:4" ht="37.5" x14ac:dyDescent="0.3">
      <c r="B8" s="506" t="s">
        <v>568</v>
      </c>
      <c r="C8" s="508" t="s">
        <v>572</v>
      </c>
    </row>
    <row r="9" spans="2:4" x14ac:dyDescent="0.3">
      <c r="B9" s="506" t="s">
        <v>569</v>
      </c>
      <c r="C9" s="506" t="s">
        <v>570</v>
      </c>
    </row>
    <row r="10" spans="2:4" x14ac:dyDescent="0.3">
      <c r="B10" s="506" t="s">
        <v>574</v>
      </c>
      <c r="C10" s="506" t="s">
        <v>589</v>
      </c>
    </row>
    <row r="11" spans="2:4" x14ac:dyDescent="0.3">
      <c r="B11" s="506" t="s">
        <v>575</v>
      </c>
      <c r="C11" s="506" t="s">
        <v>588</v>
      </c>
    </row>
    <row r="12" spans="2:4" x14ac:dyDescent="0.3">
      <c r="B12" s="506" t="s">
        <v>584</v>
      </c>
      <c r="C12" s="506" t="s">
        <v>585</v>
      </c>
    </row>
    <row r="13" spans="2:4" x14ac:dyDescent="0.3">
      <c r="B13" s="506" t="s">
        <v>576</v>
      </c>
      <c r="C13" s="506" t="s">
        <v>577</v>
      </c>
    </row>
    <row r="14" spans="2:4" x14ac:dyDescent="0.3">
      <c r="B14" s="506" t="s">
        <v>580</v>
      </c>
      <c r="C14" s="506" t="s">
        <v>581</v>
      </c>
    </row>
    <row r="15" spans="2:4" x14ac:dyDescent="0.3">
      <c r="B15" s="506" t="s">
        <v>586</v>
      </c>
      <c r="C15" s="506" t="s">
        <v>587</v>
      </c>
    </row>
    <row r="16" spans="2:4" x14ac:dyDescent="0.3">
      <c r="B16" s="506" t="s">
        <v>582</v>
      </c>
      <c r="C16" s="506" t="s">
        <v>583</v>
      </c>
      <c r="D16" s="506">
        <f>11*14000*1.16*12</f>
        <v>2143680</v>
      </c>
    </row>
    <row r="19" spans="2:3" ht="37.5" x14ac:dyDescent="0.3">
      <c r="B19" s="510">
        <v>6000000</v>
      </c>
      <c r="C19" s="508" t="s">
        <v>579</v>
      </c>
    </row>
    <row r="20" spans="2:3" x14ac:dyDescent="0.3">
      <c r="B20" s="509">
        <v>2000000</v>
      </c>
      <c r="C20" s="507" t="s">
        <v>574</v>
      </c>
    </row>
    <row r="21" spans="2:3" x14ac:dyDescent="0.3">
      <c r="B21" s="509">
        <v>1000000</v>
      </c>
      <c r="C21" s="506" t="s">
        <v>575</v>
      </c>
    </row>
    <row r="22" spans="2:3" x14ac:dyDescent="0.3">
      <c r="B22" s="509">
        <v>1000000</v>
      </c>
      <c r="C22" s="506" t="s">
        <v>568</v>
      </c>
    </row>
    <row r="23" spans="2:3" x14ac:dyDescent="0.3">
      <c r="B23" s="509">
        <v>2000000</v>
      </c>
      <c r="C23" s="506" t="s">
        <v>578</v>
      </c>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4"/>
  <sheetViews>
    <sheetView topLeftCell="A16" workbookViewId="0">
      <selection activeCell="B13" sqref="B13"/>
    </sheetView>
  </sheetViews>
  <sheetFormatPr baseColWidth="10" defaultColWidth="34.42578125" defaultRowHeight="15" x14ac:dyDescent="0.25"/>
  <cols>
    <col min="1" max="1" width="6.7109375" style="83" customWidth="1"/>
    <col min="2" max="2" width="46.5703125" style="197" customWidth="1"/>
    <col min="3" max="3" width="13.140625" style="356" customWidth="1"/>
    <col min="4" max="4" width="6.42578125" style="511" bestFit="1" customWidth="1"/>
    <col min="5" max="5" width="7.28515625" style="83" bestFit="1" customWidth="1"/>
    <col min="6" max="6" width="9" style="219" bestFit="1" customWidth="1"/>
    <col min="7" max="7" width="8.7109375" style="219" bestFit="1" customWidth="1"/>
    <col min="8" max="8" width="7.85546875" style="83" bestFit="1" customWidth="1"/>
  </cols>
  <sheetData>
    <row r="1" spans="1:8" x14ac:dyDescent="0.25">
      <c r="A1" s="195" t="s">
        <v>0</v>
      </c>
      <c r="B1" s="194"/>
    </row>
    <row r="2" spans="1:8" x14ac:dyDescent="0.25">
      <c r="A2" s="196" t="s">
        <v>1</v>
      </c>
      <c r="B2" s="194"/>
    </row>
    <row r="3" spans="1:8" x14ac:dyDescent="0.25">
      <c r="A3" s="209" t="s">
        <v>2</v>
      </c>
      <c r="B3" s="194"/>
    </row>
    <row r="4" spans="1:8" x14ac:dyDescent="0.25">
      <c r="A4" s="209"/>
      <c r="B4" s="194"/>
    </row>
    <row r="5" spans="1:8" x14ac:dyDescent="0.25">
      <c r="A5" s="209" t="s">
        <v>591</v>
      </c>
      <c r="B5" s="194"/>
    </row>
    <row r="6" spans="1:8" x14ac:dyDescent="0.25">
      <c r="A6" s="209" t="s">
        <v>604</v>
      </c>
      <c r="B6" s="194"/>
    </row>
    <row r="7" spans="1:8" ht="15.75" thickBot="1" x14ac:dyDescent="0.3">
      <c r="A7" s="209"/>
      <c r="B7" s="194"/>
    </row>
    <row r="8" spans="1:8" ht="15.75" thickBot="1" x14ac:dyDescent="0.3">
      <c r="A8" s="610" t="s">
        <v>254</v>
      </c>
      <c r="B8" s="613" t="s">
        <v>384</v>
      </c>
      <c r="C8" s="613" t="s">
        <v>385</v>
      </c>
      <c r="D8" s="610" t="s">
        <v>278</v>
      </c>
      <c r="E8" s="616" t="s">
        <v>284</v>
      </c>
      <c r="F8" s="616"/>
      <c r="G8" s="616"/>
      <c r="H8" s="617"/>
    </row>
    <row r="9" spans="1:8" ht="15.75" thickBot="1" x14ac:dyDescent="0.3">
      <c r="A9" s="611"/>
      <c r="B9" s="614"/>
      <c r="C9" s="614"/>
      <c r="D9" s="611"/>
      <c r="E9" s="504" t="s">
        <v>279</v>
      </c>
      <c r="F9" s="503" t="s">
        <v>280</v>
      </c>
      <c r="G9" s="503" t="s">
        <v>281</v>
      </c>
      <c r="H9" s="503" t="s">
        <v>282</v>
      </c>
    </row>
    <row r="10" spans="1:8" ht="15.75" thickBot="1" x14ac:dyDescent="0.3">
      <c r="A10" s="612"/>
      <c r="B10" s="615"/>
      <c r="C10" s="615"/>
      <c r="D10" s="612"/>
      <c r="E10" s="618" t="s">
        <v>283</v>
      </c>
      <c r="F10" s="618"/>
      <c r="G10" s="618"/>
      <c r="H10" s="619"/>
    </row>
    <row r="11" spans="1:8" ht="19.5" thickBot="1" x14ac:dyDescent="0.3">
      <c r="A11" s="224" t="s">
        <v>257</v>
      </c>
      <c r="B11" s="220"/>
      <c r="C11" s="354"/>
      <c r="D11" s="512"/>
      <c r="E11" s="220"/>
      <c r="F11" s="223"/>
      <c r="G11" s="223"/>
      <c r="H11" s="221"/>
    </row>
    <row r="12" spans="1:8" ht="36.75" thickBot="1" x14ac:dyDescent="0.3">
      <c r="A12" s="210">
        <v>1</v>
      </c>
      <c r="B12" s="568" t="s">
        <v>612</v>
      </c>
      <c r="C12" s="357"/>
      <c r="D12" s="339"/>
      <c r="E12" s="513"/>
      <c r="F12" s="203"/>
      <c r="G12" s="203"/>
      <c r="H12" s="204"/>
    </row>
    <row r="13" spans="1:8" ht="24.75" thickBot="1" x14ac:dyDescent="0.3">
      <c r="A13" s="514">
        <v>2</v>
      </c>
      <c r="B13" s="568" t="s">
        <v>613</v>
      </c>
      <c r="C13" s="516"/>
      <c r="D13" s="517"/>
      <c r="E13" s="518"/>
      <c r="F13" s="519"/>
      <c r="G13" s="519"/>
      <c r="H13" s="520"/>
    </row>
    <row r="14" spans="1:8" ht="19.5" thickBot="1" x14ac:dyDescent="0.3">
      <c r="A14" s="224" t="s">
        <v>285</v>
      </c>
      <c r="B14" s="220"/>
      <c r="C14" s="354"/>
      <c r="D14" s="220"/>
      <c r="E14" s="220"/>
      <c r="F14" s="223"/>
      <c r="G14" s="223"/>
      <c r="H14" s="221"/>
    </row>
    <row r="15" spans="1:8" x14ac:dyDescent="0.25">
      <c r="A15" s="315">
        <v>8</v>
      </c>
      <c r="B15" s="316"/>
      <c r="C15" s="357"/>
      <c r="D15" s="380"/>
      <c r="E15" s="360"/>
      <c r="F15" s="361"/>
      <c r="G15" s="361"/>
      <c r="H15" s="362"/>
    </row>
    <row r="16" spans="1:8" x14ac:dyDescent="0.25">
      <c r="A16" s="523">
        <v>9</v>
      </c>
      <c r="B16" s="515"/>
      <c r="C16" s="516"/>
      <c r="D16" s="524"/>
      <c r="E16" s="525"/>
      <c r="F16" s="526"/>
      <c r="G16" s="526"/>
      <c r="H16" s="527"/>
    </row>
    <row r="17" spans="1:8" x14ac:dyDescent="0.25">
      <c r="A17" s="528">
        <v>10</v>
      </c>
      <c r="B17" s="515"/>
      <c r="C17" s="516"/>
      <c r="D17" s="524"/>
      <c r="E17" s="525"/>
      <c r="F17" s="526"/>
      <c r="G17" s="526"/>
      <c r="H17" s="527"/>
    </row>
    <row r="18" spans="1:8" x14ac:dyDescent="0.25">
      <c r="A18" s="523">
        <v>11</v>
      </c>
      <c r="B18" s="515"/>
      <c r="C18" s="516"/>
      <c r="D18" s="524"/>
      <c r="E18" s="525"/>
      <c r="F18" s="526"/>
      <c r="G18" s="526"/>
      <c r="H18" s="527"/>
    </row>
    <row r="19" spans="1:8" x14ac:dyDescent="0.25">
      <c r="A19" s="523">
        <v>12</v>
      </c>
      <c r="B19" s="515"/>
      <c r="C19" s="516"/>
      <c r="D19" s="524"/>
      <c r="E19" s="525"/>
      <c r="F19" s="526"/>
      <c r="G19" s="526"/>
      <c r="H19" s="527"/>
    </row>
    <row r="20" spans="1:8" x14ac:dyDescent="0.25">
      <c r="A20" s="528">
        <v>13</v>
      </c>
      <c r="B20" s="515"/>
      <c r="C20" s="516"/>
      <c r="D20" s="524"/>
      <c r="E20" s="525"/>
      <c r="F20" s="526"/>
      <c r="G20" s="526"/>
      <c r="H20" s="527"/>
    </row>
    <row r="21" spans="1:8" x14ac:dyDescent="0.25">
      <c r="A21" s="523">
        <v>14</v>
      </c>
      <c r="B21" s="515"/>
      <c r="C21" s="516"/>
      <c r="D21" s="524"/>
      <c r="E21" s="525"/>
      <c r="F21" s="526"/>
      <c r="G21" s="526"/>
      <c r="H21" s="527"/>
    </row>
    <row r="22" spans="1:8" x14ac:dyDescent="0.25">
      <c r="A22" s="528">
        <v>15</v>
      </c>
      <c r="B22" s="515"/>
      <c r="C22" s="516"/>
      <c r="D22" s="524"/>
      <c r="E22" s="525"/>
      <c r="F22" s="526"/>
      <c r="G22" s="526"/>
      <c r="H22" s="527"/>
    </row>
    <row r="23" spans="1:8" x14ac:dyDescent="0.25">
      <c r="A23" s="528">
        <v>16</v>
      </c>
      <c r="B23" s="515"/>
      <c r="C23" s="516"/>
      <c r="D23" s="524"/>
      <c r="E23" s="525"/>
      <c r="F23" s="526"/>
      <c r="G23" s="526"/>
      <c r="H23" s="527"/>
    </row>
    <row r="24" spans="1:8" x14ac:dyDescent="0.25">
      <c r="A24" s="528">
        <v>17</v>
      </c>
      <c r="B24" s="515"/>
      <c r="C24" s="516"/>
      <c r="D24" s="524"/>
      <c r="E24" s="525"/>
      <c r="F24" s="526"/>
      <c r="G24" s="526"/>
      <c r="H24" s="527"/>
    </row>
    <row r="25" spans="1:8" x14ac:dyDescent="0.25">
      <c r="A25" s="528">
        <v>18</v>
      </c>
      <c r="B25" s="515"/>
      <c r="C25" s="516"/>
      <c r="D25" s="524"/>
      <c r="E25" s="525"/>
      <c r="F25" s="526"/>
      <c r="G25" s="526"/>
      <c r="H25" s="527"/>
    </row>
    <row r="26" spans="1:8" x14ac:dyDescent="0.25">
      <c r="A26" s="528">
        <v>19</v>
      </c>
      <c r="B26" s="515"/>
      <c r="C26" s="516"/>
      <c r="D26" s="524"/>
      <c r="E26" s="525"/>
      <c r="F26" s="526"/>
      <c r="G26" s="526"/>
      <c r="H26" s="527"/>
    </row>
    <row r="27" spans="1:8" x14ac:dyDescent="0.25">
      <c r="A27" s="528">
        <v>20</v>
      </c>
      <c r="B27" s="515"/>
      <c r="C27" s="516"/>
      <c r="D27" s="524"/>
      <c r="E27" s="525"/>
      <c r="F27" s="526"/>
      <c r="G27" s="526"/>
      <c r="H27" s="527"/>
    </row>
    <row r="28" spans="1:8" x14ac:dyDescent="0.25">
      <c r="A28" s="528">
        <v>21</v>
      </c>
      <c r="B28" s="515"/>
      <c r="C28" s="516"/>
      <c r="D28" s="524"/>
      <c r="E28" s="525"/>
      <c r="F28" s="526"/>
      <c r="G28" s="526"/>
      <c r="H28" s="527"/>
    </row>
    <row r="29" spans="1:8" x14ac:dyDescent="0.25">
      <c r="A29" s="528">
        <v>22</v>
      </c>
      <c r="B29" s="515"/>
      <c r="C29" s="516"/>
      <c r="D29" s="524"/>
      <c r="E29" s="525"/>
      <c r="F29" s="526"/>
      <c r="G29" s="526"/>
      <c r="H29" s="527"/>
    </row>
    <row r="30" spans="1:8" x14ac:dyDescent="0.25">
      <c r="A30" s="528">
        <v>23</v>
      </c>
      <c r="B30" s="515"/>
      <c r="C30" s="516"/>
      <c r="D30" s="524"/>
      <c r="E30" s="525"/>
      <c r="F30" s="526"/>
      <c r="G30" s="526"/>
      <c r="H30" s="527"/>
    </row>
    <row r="31" spans="1:8" ht="15.75" thickBot="1" x14ac:dyDescent="0.3">
      <c r="A31" s="529">
        <v>24</v>
      </c>
      <c r="B31" s="317"/>
      <c r="C31" s="516"/>
      <c r="D31" s="382"/>
      <c r="E31" s="530"/>
      <c r="F31" s="531"/>
      <c r="G31" s="531"/>
      <c r="H31" s="532"/>
    </row>
    <row r="32" spans="1:8" ht="19.5" thickBot="1" x14ac:dyDescent="0.3">
      <c r="A32" s="218" t="s">
        <v>342</v>
      </c>
      <c r="B32" s="220"/>
      <c r="C32" s="355"/>
      <c r="D32" s="220"/>
      <c r="E32" s="220"/>
      <c r="F32" s="220"/>
      <c r="G32" s="220"/>
      <c r="H32" s="221"/>
    </row>
    <row r="33" spans="1:8" x14ac:dyDescent="0.25">
      <c r="A33" s="533">
        <v>25</v>
      </c>
      <c r="B33" s="316"/>
      <c r="C33" s="516"/>
      <c r="D33" s="350"/>
      <c r="E33" s="346"/>
      <c r="F33" s="290"/>
      <c r="G33" s="290"/>
      <c r="H33" s="291"/>
    </row>
    <row r="34" spans="1:8" x14ac:dyDescent="0.25">
      <c r="A34" s="523">
        <v>26</v>
      </c>
      <c r="B34" s="515"/>
      <c r="C34" s="516"/>
      <c r="D34" s="351"/>
      <c r="E34" s="347"/>
      <c r="F34" s="273"/>
      <c r="G34" s="273"/>
      <c r="H34" s="277"/>
    </row>
    <row r="35" spans="1:8" x14ac:dyDescent="0.25">
      <c r="A35" s="523">
        <v>27</v>
      </c>
      <c r="B35" s="515"/>
      <c r="C35" s="516"/>
      <c r="D35" s="351"/>
      <c r="E35" s="347"/>
      <c r="F35" s="273"/>
      <c r="G35" s="273"/>
      <c r="H35" s="277"/>
    </row>
    <row r="36" spans="1:8" x14ac:dyDescent="0.25">
      <c r="A36" s="523">
        <v>28</v>
      </c>
      <c r="B36" s="515"/>
      <c r="C36" s="516"/>
      <c r="D36" s="351"/>
      <c r="E36" s="347"/>
      <c r="F36" s="273"/>
      <c r="G36" s="273"/>
      <c r="H36" s="277"/>
    </row>
    <row r="37" spans="1:8" ht="15.75" thickBot="1" x14ac:dyDescent="0.3">
      <c r="A37" s="529">
        <v>29</v>
      </c>
      <c r="B37" s="317"/>
      <c r="C37" s="516"/>
      <c r="D37" s="352"/>
      <c r="E37" s="348"/>
      <c r="F37" s="278"/>
      <c r="G37" s="278"/>
      <c r="H37" s="279"/>
    </row>
    <row r="38" spans="1:8" ht="19.5" thickBot="1" x14ac:dyDescent="0.3">
      <c r="A38" s="218" t="s">
        <v>187</v>
      </c>
      <c r="B38" s="222"/>
      <c r="C38" s="355"/>
      <c r="D38" s="199"/>
      <c r="E38" s="199"/>
      <c r="F38" s="199"/>
      <c r="G38" s="199"/>
      <c r="H38" s="199"/>
    </row>
    <row r="39" spans="1:8" x14ac:dyDescent="0.25">
      <c r="A39" s="533">
        <v>30</v>
      </c>
      <c r="B39" s="515"/>
      <c r="C39" s="276"/>
      <c r="D39" s="534"/>
      <c r="E39" s="225"/>
      <c r="F39" s="203"/>
      <c r="G39" s="203"/>
      <c r="H39" s="204"/>
    </row>
    <row r="40" spans="1:8" x14ac:dyDescent="0.25">
      <c r="A40" s="523">
        <v>31</v>
      </c>
      <c r="B40" s="515"/>
      <c r="C40" s="276"/>
      <c r="D40" s="535"/>
      <c r="E40" s="536"/>
      <c r="F40" s="519"/>
      <c r="G40" s="519"/>
      <c r="H40" s="520"/>
    </row>
    <row r="41" spans="1:8" x14ac:dyDescent="0.25">
      <c r="A41" s="523">
        <v>32</v>
      </c>
      <c r="B41" s="515"/>
      <c r="C41" s="276"/>
      <c r="D41" s="535"/>
      <c r="E41" s="536"/>
      <c r="F41" s="519"/>
      <c r="G41" s="519"/>
      <c r="H41" s="520"/>
    </row>
    <row r="42" spans="1:8" x14ac:dyDescent="0.25">
      <c r="A42" s="523">
        <v>33</v>
      </c>
      <c r="B42" s="515"/>
      <c r="C42" s="276"/>
      <c r="D42" s="535"/>
      <c r="E42" s="536"/>
      <c r="F42" s="519"/>
      <c r="G42" s="519"/>
      <c r="H42" s="520"/>
    </row>
    <row r="43" spans="1:8" x14ac:dyDescent="0.25">
      <c r="A43" s="523">
        <v>34</v>
      </c>
      <c r="B43" s="515"/>
      <c r="C43" s="276"/>
      <c r="D43" s="537"/>
      <c r="E43" s="536"/>
      <c r="F43" s="519"/>
      <c r="G43" s="519"/>
      <c r="H43" s="520"/>
    </row>
    <row r="44" spans="1:8" x14ac:dyDescent="0.25">
      <c r="A44" s="523">
        <v>35</v>
      </c>
      <c r="B44" s="515"/>
      <c r="C44" s="276"/>
      <c r="D44" s="537"/>
      <c r="E44" s="536"/>
      <c r="F44" s="519"/>
      <c r="G44" s="519"/>
      <c r="H44" s="520"/>
    </row>
    <row r="45" spans="1:8" ht="15.75" thickBot="1" x14ac:dyDescent="0.3">
      <c r="A45" s="523">
        <v>36</v>
      </c>
      <c r="B45" s="515"/>
      <c r="C45" s="276"/>
      <c r="D45" s="538"/>
      <c r="E45" s="539"/>
      <c r="F45" s="521"/>
      <c r="G45" s="521"/>
      <c r="H45" s="522"/>
    </row>
    <row r="46" spans="1:8" ht="19.5" thickBot="1" x14ac:dyDescent="0.3">
      <c r="A46" s="224" t="s">
        <v>1</v>
      </c>
      <c r="B46" s="220"/>
      <c r="C46" s="354"/>
      <c r="D46" s="220"/>
      <c r="E46" s="220"/>
      <c r="F46" s="220"/>
      <c r="G46" s="220"/>
      <c r="H46" s="221"/>
    </row>
    <row r="47" spans="1:8" x14ac:dyDescent="0.25">
      <c r="A47" s="210">
        <v>37</v>
      </c>
      <c r="B47" s="316"/>
      <c r="C47" s="540"/>
      <c r="D47" s="541"/>
      <c r="E47" s="225"/>
      <c r="F47" s="203"/>
      <c r="G47" s="203"/>
      <c r="H47" s="204"/>
    </row>
    <row r="48" spans="1:8" x14ac:dyDescent="0.25">
      <c r="A48" s="514">
        <v>38</v>
      </c>
      <c r="B48" s="515"/>
      <c r="C48" s="542"/>
      <c r="D48" s="543"/>
      <c r="E48" s="536"/>
      <c r="F48" s="519"/>
      <c r="G48" s="519"/>
      <c r="H48" s="520"/>
    </row>
    <row r="49" spans="1:8" x14ac:dyDescent="0.25">
      <c r="A49" s="514">
        <v>39</v>
      </c>
      <c r="B49" s="515"/>
      <c r="C49" s="542"/>
      <c r="D49" s="543"/>
      <c r="E49" s="536"/>
      <c r="F49" s="519"/>
      <c r="G49" s="519"/>
      <c r="H49" s="520"/>
    </row>
    <row r="50" spans="1:8" x14ac:dyDescent="0.25">
      <c r="A50" s="514">
        <v>40</v>
      </c>
      <c r="B50" s="515"/>
      <c r="C50" s="542"/>
      <c r="D50" s="543"/>
      <c r="E50" s="536"/>
      <c r="F50" s="519"/>
      <c r="G50" s="519"/>
      <c r="H50" s="520"/>
    </row>
    <row r="51" spans="1:8" x14ac:dyDescent="0.25">
      <c r="A51" s="514">
        <v>41</v>
      </c>
      <c r="B51" s="515"/>
      <c r="C51" s="276"/>
      <c r="D51" s="543"/>
      <c r="E51" s="536"/>
      <c r="F51" s="519"/>
      <c r="G51" s="519"/>
      <c r="H51" s="520"/>
    </row>
    <row r="52" spans="1:8" x14ac:dyDescent="0.25">
      <c r="A52" s="514">
        <v>42</v>
      </c>
      <c r="B52" s="515"/>
      <c r="C52" s="276"/>
      <c r="D52" s="543"/>
      <c r="E52" s="536"/>
      <c r="F52" s="519"/>
      <c r="G52" s="519"/>
      <c r="H52" s="520"/>
    </row>
    <row r="53" spans="1:8" ht="15.75" thickBot="1" x14ac:dyDescent="0.3">
      <c r="A53" s="212">
        <v>43</v>
      </c>
      <c r="B53" s="317"/>
      <c r="C53" s="345"/>
      <c r="D53" s="544"/>
      <c r="E53" s="539"/>
      <c r="F53" s="521"/>
      <c r="G53" s="521"/>
      <c r="H53" s="522"/>
    </row>
    <row r="54" spans="1:8" x14ac:dyDescent="0.25">
      <c r="A54" s="217"/>
    </row>
  </sheetData>
  <mergeCells count="6">
    <mergeCell ref="A8:A10"/>
    <mergeCell ref="B8:B10"/>
    <mergeCell ref="C8:C10"/>
    <mergeCell ref="D8:D10"/>
    <mergeCell ref="E8:H8"/>
    <mergeCell ref="E10:H10"/>
  </mergeCells>
  <pageMargins left="0.70866141732283472" right="0.70866141732283472" top="0.74803149606299213" bottom="0.74803149606299213" header="0.31496062992125984" footer="0.31496062992125984"/>
  <pageSetup scale="85" fitToHeight="7"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2" sqref="G1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16</vt:i4>
      </vt:variant>
    </vt:vector>
  </HeadingPairs>
  <TitlesOfParts>
    <vt:vector size="33" baseType="lpstr">
      <vt:lpstr>INGRESOS</vt:lpstr>
      <vt:lpstr>RESUMEN</vt:lpstr>
      <vt:lpstr>CONCENTRADO</vt:lpstr>
      <vt:lpstr>dif-cat-16-17</vt:lpstr>
      <vt:lpstr>AR</vt:lpstr>
      <vt:lpstr>dg-ocda</vt:lpstr>
      <vt:lpstr>CONSIDERACIONES</vt:lpstr>
      <vt:lpstr>METAS.</vt:lpstr>
      <vt:lpstr>Hoja2</vt:lpstr>
      <vt:lpstr>Serv. Pers.</vt:lpstr>
      <vt:lpstr>PROY.ESP.</vt:lpstr>
      <vt:lpstr>HONORARIOS</vt:lpstr>
      <vt:lpstr>LUZ CONSUMO</vt:lpstr>
      <vt:lpstr>hoja1</vt:lpstr>
      <vt:lpstr>AGUA - CONSUMO</vt:lpstr>
      <vt:lpstr>METAS</vt:lpstr>
      <vt:lpstr>PA</vt:lpstr>
      <vt:lpstr>'AGUA - CONSUMO'!Área_de_impresión</vt:lpstr>
      <vt:lpstr>AR!Área_de_impresión</vt:lpstr>
      <vt:lpstr>CONCENTRADO!Área_de_impresión</vt:lpstr>
      <vt:lpstr>'dg-ocda'!Área_de_impresión</vt:lpstr>
      <vt:lpstr>'LUZ CONSUMO'!Área_de_impresión</vt:lpstr>
      <vt:lpstr>METAS!Área_de_impresión</vt:lpstr>
      <vt:lpstr>PA!Área_de_impresión</vt:lpstr>
      <vt:lpstr>PROY.ESP.!Área_de_impresión</vt:lpstr>
      <vt:lpstr>RESUMEN!Área_de_impresión</vt:lpstr>
      <vt:lpstr>AR!Títulos_a_imprimir</vt:lpstr>
      <vt:lpstr>CONCENTRADO!Títulos_a_imprimir</vt:lpstr>
      <vt:lpstr>'dg-ocda'!Títulos_a_imprimir</vt:lpstr>
      <vt:lpstr>HONORARIOS!Títulos_a_imprimir</vt:lpstr>
      <vt:lpstr>METAS!Títulos_a_imprimir</vt:lpstr>
      <vt:lpstr>PA!Títulos_a_imprimir</vt:lpstr>
      <vt:lpstr>'Serv. Pers.'!Títulos_a_imprimir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Del Cid</dc:creator>
  <cp:lastModifiedBy>Gabriel</cp:lastModifiedBy>
  <cp:lastPrinted>2020-10-06T20:26:03Z</cp:lastPrinted>
  <dcterms:created xsi:type="dcterms:W3CDTF">2016-09-29T21:04:13Z</dcterms:created>
  <dcterms:modified xsi:type="dcterms:W3CDTF">2020-10-06T21:19:06Z</dcterms:modified>
</cp:coreProperties>
</file>